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ndeep\Anita\SHALIMAR\Sep'23\"/>
    </mc:Choice>
  </mc:AlternateContent>
  <bookViews>
    <workbookView xWindow="-120" yWindow="-120" windowWidth="20730" windowHeight="11160"/>
  </bookViews>
  <sheets>
    <sheet name="SEP 23" sheetId="1" r:id="rId1"/>
    <sheet name="Summary" sheetId="2" state="hidden" r:id="rId2"/>
    <sheet name="Sheet1" sheetId="4" state="hidden" r:id="rId3"/>
    <sheet name="Sheet2" sheetId="5" state="hidden" r:id="rId4"/>
  </sheets>
  <externalReferences>
    <externalReference r:id="rId5"/>
  </externalReferences>
  <definedNames>
    <definedName name="_xlnm._FilterDatabase" localSheetId="0" hidden="1">'SEP 23'!$A$8:$CD$40</definedName>
    <definedName name="_xlnm.Print_Area" localSheetId="0">'SEP 23'!$A$1:$BN$40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C27" i="1"/>
  <c r="C28" i="1"/>
  <c r="C29" i="1"/>
  <c r="C10" i="1"/>
  <c r="AY11" i="1" l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M10" i="1" l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D9" i="1" l="1"/>
  <c r="BN10" i="1" l="1"/>
  <c r="BN12" i="1"/>
  <c r="BN14" i="1"/>
  <c r="BN25" i="1"/>
  <c r="BN24" i="1"/>
  <c r="BN21" i="1"/>
  <c r="BN20" i="1"/>
  <c r="BN11" i="1"/>
  <c r="BN17" i="1"/>
  <c r="BN15" i="1"/>
  <c r="BN13" i="1"/>
  <c r="BN37" i="1"/>
  <c r="BN36" i="1"/>
  <c r="BN28" i="1"/>
  <c r="BN26" i="1"/>
  <c r="BN18" i="1"/>
  <c r="BN33" i="1"/>
  <c r="BN39" i="1"/>
  <c r="BN38" i="1"/>
  <c r="BN32" i="1"/>
  <c r="BN31" i="1"/>
  <c r="BN30" i="1"/>
  <c r="BN23" i="1"/>
  <c r="BN22" i="1"/>
  <c r="BN19" i="1"/>
  <c r="BN35" i="1"/>
  <c r="BN34" i="1"/>
  <c r="BN27" i="1"/>
  <c r="BN29" i="1"/>
  <c r="BN16" i="1"/>
  <c r="D9" i="5"/>
  <c r="E9" i="5" s="1"/>
  <c r="D8" i="5"/>
  <c r="E8" i="5" s="1"/>
  <c r="E4" i="5"/>
  <c r="E3" i="5"/>
  <c r="BN40" i="1" l="1"/>
  <c r="E5" i="5"/>
  <c r="E6" i="5" s="1"/>
  <c r="E7" i="5" s="1"/>
  <c r="E10" i="5"/>
  <c r="E11" i="5" s="1"/>
  <c r="E12" i="5" s="1"/>
  <c r="E13" i="5" s="1"/>
  <c r="E14" i="5" s="1"/>
  <c r="E16" i="5" l="1"/>
  <c r="L9" i="2" l="1"/>
  <c r="G9" i="2"/>
  <c r="C9" i="2"/>
  <c r="N8" i="2"/>
  <c r="H8" i="2"/>
  <c r="J8" i="2" s="1"/>
  <c r="E8" i="2"/>
  <c r="M7" i="2"/>
  <c r="N7" i="2" s="1"/>
  <c r="H7" i="2"/>
  <c r="J7" i="2" s="1"/>
  <c r="E7" i="2"/>
  <c r="N6" i="2"/>
  <c r="H6" i="2"/>
  <c r="J6" i="2" s="1"/>
  <c r="E6" i="2"/>
  <c r="N5" i="2"/>
  <c r="H5" i="2"/>
  <c r="J5" i="2" s="1"/>
  <c r="E5" i="2"/>
  <c r="N4" i="2"/>
  <c r="H4" i="2"/>
  <c r="E4" i="2"/>
  <c r="N3" i="2"/>
  <c r="H3" i="2"/>
  <c r="J3" i="2" s="1"/>
  <c r="E3" i="2"/>
  <c r="E9" i="2" l="1"/>
  <c r="E11" i="2" s="1"/>
  <c r="E12" i="2" s="1"/>
  <c r="H9" i="2"/>
  <c r="N9" i="2"/>
  <c r="N10" i="2" s="1"/>
  <c r="N11" i="2" s="1"/>
  <c r="N12" i="2" s="1"/>
  <c r="J4" i="2"/>
  <c r="J9" i="2" s="1"/>
  <c r="J10" i="2" s="1"/>
  <c r="J11" i="2" s="1"/>
  <c r="J12" i="2" s="1"/>
  <c r="K12" i="2" s="1"/>
  <c r="P12" i="2" l="1"/>
  <c r="BS26" i="1" l="1"/>
  <c r="BS10" i="1"/>
  <c r="BS17" i="1"/>
  <c r="BS28" i="1"/>
  <c r="BS21" i="1"/>
  <c r="BS32" i="1"/>
  <c r="BS38" i="1"/>
  <c r="BS16" i="1"/>
  <c r="BS19" i="1"/>
  <c r="BS22" i="1"/>
  <c r="BS30" i="1"/>
  <c r="BS35" i="1"/>
  <c r="BS37" i="1"/>
  <c r="BS15" i="1"/>
  <c r="BS18" i="1"/>
  <c r="BS24" i="1"/>
  <c r="BS12" i="1"/>
  <c r="BS14" i="1"/>
  <c r="BS23" i="1"/>
  <c r="BS27" i="1"/>
  <c r="BS34" i="1"/>
  <c r="BS36" i="1"/>
  <c r="BS40" i="1"/>
  <c r="BS13" i="1"/>
  <c r="BS20" i="1"/>
  <c r="BS25" i="1"/>
  <c r="BS29" i="1"/>
  <c r="BS33" i="1"/>
  <c r="BS39" i="1"/>
  <c r="BS11" i="1"/>
  <c r="BS31" i="1"/>
  <c r="BS9" i="1" l="1"/>
  <c r="BR39" i="1" l="1"/>
  <c r="BR38" i="1"/>
  <c r="BR37" i="1"/>
  <c r="BR36" i="1"/>
  <c r="BR35" i="1"/>
  <c r="BR34" i="1"/>
  <c r="BR33" i="1"/>
  <c r="BR27" i="1"/>
  <c r="BR28" i="1"/>
  <c r="BR29" i="1"/>
  <c r="BR32" i="1"/>
  <c r="BR31" i="1"/>
  <c r="BR30" i="1"/>
  <c r="BQ31" i="1" l="1"/>
  <c r="BQ28" i="1"/>
  <c r="BQ29" i="1"/>
  <c r="BQ33" i="1"/>
  <c r="BQ39" i="1"/>
  <c r="BQ38" i="1"/>
  <c r="BQ30" i="1"/>
  <c r="BQ35" i="1"/>
  <c r="BQ37" i="1"/>
  <c r="BQ32" i="1"/>
  <c r="BQ27" i="1"/>
  <c r="BQ34" i="1"/>
  <c r="BQ36" i="1"/>
  <c r="BP39" i="1" l="1"/>
  <c r="BO39" i="1" s="1"/>
  <c r="CD39" i="1" s="1"/>
  <c r="BP28" i="1"/>
  <c r="BO28" i="1" s="1"/>
  <c r="CD28" i="1" s="1"/>
  <c r="BP29" i="1"/>
  <c r="BO29" i="1" s="1"/>
  <c r="CD29" i="1" s="1"/>
  <c r="BP31" i="1"/>
  <c r="BO31" i="1" s="1"/>
  <c r="CD31" i="1" s="1"/>
  <c r="BP32" i="1"/>
  <c r="BO32" i="1" s="1"/>
  <c r="CD32" i="1" s="1"/>
  <c r="BP30" i="1"/>
  <c r="BO30" i="1" s="1"/>
  <c r="CD30" i="1" s="1"/>
  <c r="BP36" i="1"/>
  <c r="BO36" i="1" s="1"/>
  <c r="CD36" i="1" s="1"/>
  <c r="BP34" i="1"/>
  <c r="BO34" i="1" s="1"/>
  <c r="CD34" i="1" s="1"/>
  <c r="BP38" i="1"/>
  <c r="BO38" i="1" s="1"/>
  <c r="CD38" i="1" s="1"/>
  <c r="BP27" i="1"/>
  <c r="BO27" i="1" s="1"/>
  <c r="CD27" i="1" s="1"/>
  <c r="BP37" i="1"/>
  <c r="BO37" i="1" s="1"/>
  <c r="CD37" i="1" s="1"/>
  <c r="BP35" i="1"/>
  <c r="BO35" i="1" s="1"/>
  <c r="CD35" i="1" s="1"/>
  <c r="BP33" i="1"/>
  <c r="BO33" i="1" s="1"/>
  <c r="CD33" i="1" s="1"/>
  <c r="BL9" i="1" l="1"/>
  <c r="BM9" i="1"/>
  <c r="BR26" i="1" l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Q26" i="1" l="1"/>
  <c r="BQ11" i="1"/>
  <c r="BQ15" i="1"/>
  <c r="BQ18" i="1"/>
  <c r="BQ24" i="1"/>
  <c r="BQ17" i="1"/>
  <c r="BQ21" i="1"/>
  <c r="BQ12" i="1"/>
  <c r="BQ14" i="1"/>
  <c r="BQ23" i="1"/>
  <c r="BQ13" i="1"/>
  <c r="BQ20" i="1"/>
  <c r="BQ25" i="1"/>
  <c r="BQ40" i="1"/>
  <c r="BQ10" i="1"/>
  <c r="BQ16" i="1"/>
  <c r="BQ19" i="1"/>
  <c r="BQ22" i="1"/>
  <c r="BV28" i="1"/>
  <c r="BV32" i="1"/>
  <c r="BV38" i="1"/>
  <c r="BV27" i="1"/>
  <c r="BV34" i="1"/>
  <c r="BV36" i="1"/>
  <c r="BV29" i="1"/>
  <c r="BV33" i="1"/>
  <c r="BV39" i="1"/>
  <c r="BV30" i="1"/>
  <c r="BV35" i="1"/>
  <c r="BV37" i="1"/>
  <c r="BV31" i="1"/>
  <c r="BP14" i="1" l="1"/>
  <c r="BP22" i="1"/>
  <c r="BP25" i="1"/>
  <c r="BP18" i="1"/>
  <c r="BP19" i="1"/>
  <c r="BP21" i="1"/>
  <c r="BP26" i="1"/>
  <c r="BP12" i="1"/>
  <c r="BP23" i="1"/>
  <c r="BP40" i="1"/>
  <c r="BO40" i="1" s="1"/>
  <c r="BP13" i="1"/>
  <c r="BP11" i="1"/>
  <c r="BP17" i="1"/>
  <c r="BP10" i="1"/>
  <c r="BP24" i="1"/>
  <c r="BP15" i="1"/>
  <c r="BP16" i="1"/>
  <c r="BP20" i="1"/>
  <c r="BV19" i="1" l="1"/>
  <c r="BO19" i="1"/>
  <c r="CD19" i="1" s="1"/>
  <c r="BV26" i="1"/>
  <c r="BO26" i="1"/>
  <c r="CD26" i="1" s="1"/>
  <c r="BV21" i="1"/>
  <c r="BO21" i="1"/>
  <c r="CD21" i="1" s="1"/>
  <c r="BV18" i="1"/>
  <c r="BO18" i="1"/>
  <c r="CD18" i="1" s="1"/>
  <c r="BV20" i="1"/>
  <c r="BO20" i="1"/>
  <c r="CD20" i="1" s="1"/>
  <c r="BV15" i="1"/>
  <c r="BO15" i="1"/>
  <c r="CD15" i="1" s="1"/>
  <c r="BV13" i="1"/>
  <c r="BO13" i="1"/>
  <c r="CD13" i="1" s="1"/>
  <c r="BV12" i="1"/>
  <c r="BO12" i="1"/>
  <c r="CD12" i="1" s="1"/>
  <c r="BV22" i="1"/>
  <c r="BO22" i="1"/>
  <c r="CD22" i="1" s="1"/>
  <c r="BV11" i="1"/>
  <c r="BO11" i="1"/>
  <c r="CD11" i="1" s="1"/>
  <c r="BV25" i="1"/>
  <c r="BO25" i="1"/>
  <c r="CD25" i="1" s="1"/>
  <c r="BV24" i="1"/>
  <c r="BO24" i="1"/>
  <c r="CD24" i="1" s="1"/>
  <c r="BV14" i="1"/>
  <c r="BO14" i="1"/>
  <c r="CD14" i="1" s="1"/>
  <c r="BV17" i="1"/>
  <c r="BO17" i="1"/>
  <c r="CD17" i="1" s="1"/>
  <c r="BV16" i="1"/>
  <c r="BO16" i="1"/>
  <c r="CD16" i="1" s="1"/>
  <c r="BV10" i="1"/>
  <c r="BO10" i="1"/>
  <c r="CD10" i="1" s="1"/>
  <c r="BV23" i="1"/>
  <c r="BO23" i="1"/>
  <c r="CD23" i="1" s="1"/>
  <c r="BR40" i="1" l="1"/>
  <c r="BX39" i="1"/>
  <c r="BY39" i="1" s="1"/>
  <c r="CA39" i="1" s="1"/>
  <c r="BX38" i="1"/>
  <c r="BY38" i="1" s="1"/>
  <c r="CA38" i="1" s="1"/>
  <c r="BX37" i="1"/>
  <c r="BY37" i="1" s="1"/>
  <c r="CA37" i="1" s="1"/>
  <c r="BX36" i="1"/>
  <c r="BY36" i="1" s="1"/>
  <c r="CA36" i="1" s="1"/>
  <c r="BX35" i="1"/>
  <c r="BY35" i="1" s="1"/>
  <c r="CA35" i="1" s="1"/>
  <c r="BX34" i="1"/>
  <c r="BY34" i="1" s="1"/>
  <c r="CA34" i="1" s="1"/>
  <c r="BX33" i="1"/>
  <c r="BY33" i="1" s="1"/>
  <c r="CA33" i="1" s="1"/>
  <c r="BX27" i="1"/>
  <c r="BY27" i="1" s="1"/>
  <c r="CA27" i="1" s="1"/>
  <c r="BX28" i="1"/>
  <c r="BY28" i="1" s="1"/>
  <c r="CA28" i="1" s="1"/>
  <c r="BX29" i="1"/>
  <c r="BY29" i="1" s="1"/>
  <c r="CA29" i="1" s="1"/>
  <c r="BX32" i="1"/>
  <c r="BY32" i="1" s="1"/>
  <c r="CA32" i="1" s="1"/>
  <c r="BX31" i="1"/>
  <c r="BY31" i="1" s="1"/>
  <c r="CA31" i="1" s="1"/>
  <c r="BX30" i="1"/>
  <c r="BY30" i="1" s="1"/>
  <c r="CA30" i="1" s="1"/>
  <c r="BX26" i="1"/>
  <c r="BY26" i="1" s="1"/>
  <c r="CA26" i="1" s="1"/>
  <c r="BX25" i="1"/>
  <c r="BY25" i="1" s="1"/>
  <c r="CA25" i="1" s="1"/>
  <c r="BX24" i="1"/>
  <c r="BX23" i="1"/>
  <c r="BY23" i="1" s="1"/>
  <c r="CA23" i="1" s="1"/>
  <c r="BX22" i="1"/>
  <c r="BX21" i="1"/>
  <c r="BX20" i="1"/>
  <c r="BX19" i="1"/>
  <c r="BX18" i="1"/>
  <c r="BX17" i="1"/>
  <c r="BX16" i="1"/>
  <c r="BY16" i="1" s="1"/>
  <c r="CA16" i="1" s="1"/>
  <c r="BX15" i="1"/>
  <c r="BX14" i="1"/>
  <c r="BX13" i="1"/>
  <c r="BX12" i="1"/>
  <c r="BX11" i="1"/>
  <c r="BY11" i="1" s="1"/>
  <c r="CA11" i="1" s="1"/>
  <c r="BX10" i="1"/>
  <c r="BY10" i="1" s="1"/>
  <c r="CA10" i="1" s="1"/>
  <c r="BY21" i="1" l="1"/>
  <c r="CA21" i="1" s="1"/>
  <c r="BY17" i="1"/>
  <c r="CA17" i="1" s="1"/>
  <c r="BY13" i="1"/>
  <c r="CA13" i="1" s="1"/>
  <c r="BY20" i="1"/>
  <c r="CA20" i="1" s="1"/>
  <c r="BY12" i="1"/>
  <c r="CA12" i="1" s="1"/>
  <c r="BY14" i="1"/>
  <c r="CA14" i="1" s="1"/>
  <c r="BY15" i="1"/>
  <c r="CA15" i="1" s="1"/>
  <c r="BY18" i="1"/>
  <c r="CA18" i="1" s="1"/>
  <c r="BY24" i="1"/>
  <c r="CA24" i="1" s="1"/>
  <c r="BY19" i="1"/>
  <c r="CA19" i="1" s="1"/>
  <c r="BY22" i="1"/>
  <c r="CA22" i="1" s="1"/>
  <c r="BR9" i="1"/>
  <c r="BX40" i="1"/>
  <c r="BY40" i="1" s="1"/>
  <c r="CA40" i="1" s="1"/>
  <c r="BV40" i="1" l="1"/>
  <c r="BQ9" i="1"/>
  <c r="BP9" i="1" l="1"/>
</calcChain>
</file>

<file path=xl/sharedStrings.xml><?xml version="1.0" encoding="utf-8"?>
<sst xmlns="http://schemas.openxmlformats.org/spreadsheetml/2006/main" count="1590" uniqueCount="157">
  <si>
    <t xml:space="preserve">MorNiNg </t>
  </si>
  <si>
    <t xml:space="preserve">EvENiNg </t>
  </si>
  <si>
    <t xml:space="preserve">Night </t>
  </si>
  <si>
    <t xml:space="preserve">GENEral </t>
  </si>
  <si>
    <t>C/o</t>
  </si>
  <si>
    <t>Mor+EvE.</t>
  </si>
  <si>
    <t>Mor+Night</t>
  </si>
  <si>
    <t>Eve+Night</t>
  </si>
  <si>
    <t>Night+Mor</t>
  </si>
  <si>
    <t>P/O</t>
  </si>
  <si>
    <t>DD/O</t>
  </si>
  <si>
    <t>Off</t>
  </si>
  <si>
    <t xml:space="preserve">AbsENts </t>
  </si>
  <si>
    <t>Paid Days</t>
  </si>
  <si>
    <t>Extra Duty Normal</t>
  </si>
  <si>
    <t>Extra double duty on Off days</t>
  </si>
  <si>
    <t xml:space="preserve">Remarks </t>
  </si>
  <si>
    <t>Paid days as Wages sheet</t>
  </si>
  <si>
    <t>Variance</t>
  </si>
  <si>
    <t>Double duty Rate per hRs</t>
  </si>
  <si>
    <t>Total Doublr duty Hrs</t>
  </si>
  <si>
    <t>Extra Duty gross</t>
  </si>
  <si>
    <t>Paid in wages sheet</t>
  </si>
  <si>
    <t>O</t>
  </si>
  <si>
    <t>M</t>
  </si>
  <si>
    <t>A</t>
  </si>
  <si>
    <t>E</t>
  </si>
  <si>
    <t>N</t>
  </si>
  <si>
    <t>DEEPAK</t>
  </si>
  <si>
    <t>Total</t>
  </si>
  <si>
    <t>EMP ID</t>
  </si>
  <si>
    <t>Designation</t>
  </si>
  <si>
    <t>S.No</t>
  </si>
  <si>
    <t>Remarks</t>
  </si>
  <si>
    <t>Observation</t>
  </si>
  <si>
    <t>Grand Total</t>
  </si>
  <si>
    <t>P/GH</t>
  </si>
  <si>
    <t>GH</t>
  </si>
  <si>
    <t>MON</t>
  </si>
  <si>
    <t>SUN</t>
  </si>
  <si>
    <t>TUE</t>
  </si>
  <si>
    <t>SAT</t>
  </si>
  <si>
    <t>THU</t>
  </si>
  <si>
    <t>WED</t>
  </si>
  <si>
    <t>FRI</t>
  </si>
  <si>
    <t>GH Paid</t>
  </si>
  <si>
    <t>Cateriese</t>
  </si>
  <si>
    <t>Nos</t>
  </si>
  <si>
    <t xml:space="preserve">Att. </t>
  </si>
  <si>
    <t xml:space="preserve">Rate </t>
  </si>
  <si>
    <t xml:space="preserve"> AMOUNT </t>
  </si>
  <si>
    <t>SUPERVISOR</t>
  </si>
  <si>
    <t>S.M.T</t>
  </si>
  <si>
    <t>BARBER</t>
  </si>
  <si>
    <t>TAILOR</t>
  </si>
  <si>
    <t>S.D.A</t>
  </si>
  <si>
    <t>G.D.A</t>
  </si>
  <si>
    <t>SGST, CGST 18%</t>
  </si>
  <si>
    <t>Extra Duty</t>
  </si>
  <si>
    <t>Hrs</t>
  </si>
  <si>
    <t>MW</t>
  </si>
  <si>
    <t>ESI</t>
  </si>
  <si>
    <t>Name As per Master</t>
  </si>
  <si>
    <t>Off Days for Salary Sheet</t>
  </si>
  <si>
    <t xml:space="preserve">Total present for Billing </t>
  </si>
  <si>
    <t>HK</t>
  </si>
  <si>
    <t>M002</t>
  </si>
  <si>
    <t>JAGVIR SINGH</t>
  </si>
  <si>
    <t>M003</t>
  </si>
  <si>
    <t>RAMRAJ</t>
  </si>
  <si>
    <t>M006</t>
  </si>
  <si>
    <t>SARJU PATEL</t>
  </si>
  <si>
    <t>M012</t>
  </si>
  <si>
    <t>SHIV KUMAR</t>
  </si>
  <si>
    <t>M015</t>
  </si>
  <si>
    <t>DINESH</t>
  </si>
  <si>
    <t>M016</t>
  </si>
  <si>
    <t>ARVIND YADAV</t>
  </si>
  <si>
    <t>M017</t>
  </si>
  <si>
    <t>NASIMA KHATUN</t>
  </si>
  <si>
    <t>M018</t>
  </si>
  <si>
    <t>VIRENDER KUMAR</t>
  </si>
  <si>
    <t>M024</t>
  </si>
  <si>
    <t>NITOO SINGH</t>
  </si>
  <si>
    <t>M025</t>
  </si>
  <si>
    <t>RAVI KUMAR</t>
  </si>
  <si>
    <t>M028</t>
  </si>
  <si>
    <t>PREM PANDAY</t>
  </si>
  <si>
    <t>M033</t>
  </si>
  <si>
    <t>M040</t>
  </si>
  <si>
    <t>ANKITA SINGH</t>
  </si>
  <si>
    <t>M047</t>
  </si>
  <si>
    <t>INDER JEET</t>
  </si>
  <si>
    <t>M048</t>
  </si>
  <si>
    <t xml:space="preserve">DINESH KUMAR </t>
  </si>
  <si>
    <t>M053</t>
  </si>
  <si>
    <t>KAMAL SINGH</t>
  </si>
  <si>
    <t>M055</t>
  </si>
  <si>
    <t>VIKAS</t>
  </si>
  <si>
    <t>Supervisor</t>
  </si>
  <si>
    <t>\</t>
  </si>
  <si>
    <t>AMAN</t>
  </si>
  <si>
    <t>M094</t>
  </si>
  <si>
    <t>MANISH</t>
  </si>
  <si>
    <t>ROHIT</t>
  </si>
  <si>
    <t>M099</t>
  </si>
  <si>
    <t>M0100</t>
  </si>
  <si>
    <t>M0107</t>
  </si>
  <si>
    <t>RATNESH</t>
  </si>
  <si>
    <t>MUNNA</t>
  </si>
  <si>
    <t>M0109</t>
  </si>
  <si>
    <t>M0116</t>
  </si>
  <si>
    <t>M0120</t>
  </si>
  <si>
    <t>MANOJ</t>
  </si>
  <si>
    <t>M0123</t>
  </si>
  <si>
    <t>GAJENDER</t>
  </si>
  <si>
    <t>M0125</t>
  </si>
  <si>
    <t>TOWER 2  STAFF</t>
  </si>
  <si>
    <t>TOWER 1 STAFF</t>
  </si>
  <si>
    <t>ATTENDANCE OF HK</t>
  </si>
  <si>
    <t>TOTAL</t>
  </si>
  <si>
    <t>DATE</t>
  </si>
  <si>
    <t>NO of Employees</t>
  </si>
  <si>
    <t>Rate</t>
  </si>
  <si>
    <t xml:space="preserve">No Of days </t>
  </si>
  <si>
    <t>Amount</t>
  </si>
  <si>
    <t>Hk Staff</t>
  </si>
  <si>
    <t>Add :- GST @ 18%</t>
  </si>
  <si>
    <t>ESIC 3.25%</t>
  </si>
  <si>
    <t>Billing Amout</t>
  </si>
  <si>
    <t>M0129</t>
  </si>
  <si>
    <t>RITESH</t>
  </si>
  <si>
    <t>MINKU</t>
  </si>
  <si>
    <t>M0130</t>
  </si>
  <si>
    <t>RAM PARVESH</t>
  </si>
  <si>
    <t>M0131</t>
  </si>
  <si>
    <t>SATENDER</t>
  </si>
  <si>
    <t>M0132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</si>
  <si>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</si>
  <si>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</si>
  <si>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</si>
  <si>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t>PLUS 360 FAHRENHEIT SOLUTIONS PVT. LTD, B-48, SECOND FLOOR, NARAINA INDUSTRIAL AREA, PHASE-II,NEW DELHI,110028</t>
  </si>
  <si>
    <t xml:space="preserve">Nature and location of work :-   </t>
  </si>
  <si>
    <t>HOUSE KEEPING AT MAX  SUPER SPECIALITY HOSPITAL   SHALIMAR BAGH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</si>
  <si>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Sep'2023</t>
    </r>
  </si>
  <si>
    <t>CATS EMP ID</t>
  </si>
  <si>
    <t>U052M048</t>
  </si>
  <si>
    <t>U052M0107</t>
  </si>
  <si>
    <t>U052M0109</t>
  </si>
  <si>
    <t>U052M0116</t>
  </si>
  <si>
    <t>M120</t>
  </si>
  <si>
    <t>M123</t>
  </si>
  <si>
    <t>M125</t>
  </si>
  <si>
    <t>M129</t>
  </si>
  <si>
    <t>M130</t>
  </si>
  <si>
    <t>M131</t>
  </si>
  <si>
    <t>M132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</si>
</sst>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ddd"/>
    <numFmt numFmtId="166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2" fillId="0" borderId="0"/>
    <xf numFmtId="0" fontId="4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0" fillId="3" borderId="0" xfId="0" applyFill="1"/>
    <xf numFmtId="0" fontId="2" fillId="4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textRotation="90"/>
    </xf>
    <xf numFmtId="1" fontId="4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" fontId="0" fillId="3" borderId="0" xfId="0" applyNumberFormat="1" applyFill="1"/>
    <xf numFmtId="0" fontId="0" fillId="0" borderId="1" xfId="0" applyBorder="1"/>
    <xf numFmtId="1" fontId="0" fillId="0" borderId="0" xfId="0" applyNumberFormat="1"/>
    <xf numFmtId="0" fontId="2" fillId="5" borderId="3" xfId="0" applyFont="1" applyFill="1" applyBorder="1" applyAlignment="1">
      <alignment horizontal="center" vertical="center" textRotation="90"/>
    </xf>
    <xf numFmtId="1" fontId="4" fillId="6" borderId="1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2" fillId="0" borderId="1" xfId="0" applyFont="1" applyBorder="1"/>
    <xf numFmtId="165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/>
    </xf>
    <xf numFmtId="1" fontId="10" fillId="3" borderId="1" xfId="0" applyNumberFormat="1" applyFont="1" applyFill="1" applyBorder="1" applyAlignment="1">
      <alignment horizontal="right" vertical="center"/>
    </xf>
    <xf numFmtId="166" fontId="10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5" xfId="0" applyFont="1" applyBorder="1" applyProtection="1">
      <protection hidden="1"/>
    </xf>
    <xf numFmtId="0" fontId="13" fillId="0" borderId="1" xfId="0" applyFont="1" applyBorder="1"/>
    <xf numFmtId="165" fontId="4" fillId="3" borderId="1" xfId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" fontId="1" fillId="11" borderId="1" xfId="0" applyNumberFormat="1" applyFont="1" applyFill="1" applyBorder="1" applyAlignment="1">
      <alignment horizontal="center"/>
    </xf>
    <xf numFmtId="0" fontId="0" fillId="0" borderId="3" xfId="0" applyBorder="1"/>
    <xf numFmtId="1" fontId="0" fillId="12" borderId="1" xfId="0" applyNumberFormat="1" applyFill="1" applyBorder="1" applyAlignment="1">
      <alignment horizontal="center"/>
    </xf>
    <xf numFmtId="1" fontId="0" fillId="12" borderId="1" xfId="0" applyNumberFormat="1" applyFill="1" applyBorder="1"/>
    <xf numFmtId="0" fontId="0" fillId="0" borderId="2" xfId="0" applyBorder="1"/>
    <xf numFmtId="0" fontId="0" fillId="0" borderId="8" xfId="0" applyBorder="1"/>
    <xf numFmtId="1" fontId="0" fillId="3" borderId="2" xfId="0" applyNumberFormat="1" applyFill="1" applyBorder="1" applyAlignment="1">
      <alignment horizontal="center"/>
    </xf>
    <xf numFmtId="164" fontId="7" fillId="9" borderId="6" xfId="0" applyNumberFormat="1" applyFont="1" applyFill="1" applyBorder="1" applyAlignment="1">
      <alignment horizontal="center" vertical="center" textRotation="90"/>
    </xf>
    <xf numFmtId="1" fontId="4" fillId="3" borderId="6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8" borderId="10" xfId="0" applyNumberFormat="1" applyFont="1" applyFill="1" applyBorder="1" applyAlignment="1">
      <alignment horizontal="center" vertical="center" textRotation="90"/>
    </xf>
    <xf numFmtId="164" fontId="6" fillId="8" borderId="10" xfId="0" applyNumberFormat="1" applyFont="1" applyFill="1" applyBorder="1" applyAlignment="1">
      <alignment horizontal="center" vertical="center" textRotation="90" wrapText="1"/>
    </xf>
    <xf numFmtId="164" fontId="6" fillId="8" borderId="11" xfId="0" applyNumberFormat="1" applyFont="1" applyFill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/>
    </xf>
    <xf numFmtId="1" fontId="4" fillId="3" borderId="13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 vertical="center" textRotation="90"/>
    </xf>
    <xf numFmtId="165" fontId="4" fillId="3" borderId="1" xfId="1" applyNumberFormat="1" applyFill="1" applyBorder="1" applyAlignment="1">
      <alignment vertical="center" wrapText="1"/>
    </xf>
    <xf numFmtId="165" fontId="20" fillId="3" borderId="1" xfId="1" applyNumberFormat="1" applyFont="1" applyFill="1" applyBorder="1" applyAlignment="1">
      <alignment horizontal="center" vertical="center"/>
    </xf>
    <xf numFmtId="165" fontId="4" fillId="0" borderId="1" xfId="1" applyNumberFormat="1" applyBorder="1" applyAlignment="1">
      <alignment horizontal="center" vertical="center"/>
    </xf>
    <xf numFmtId="165" fontId="20" fillId="3" borderId="4" xfId="1" applyNumberFormat="1" applyFont="1" applyFill="1" applyBorder="1" applyAlignment="1">
      <alignment horizontal="center" vertical="center"/>
    </xf>
    <xf numFmtId="165" fontId="4" fillId="0" borderId="4" xfId="1" applyNumberFormat="1" applyBorder="1" applyAlignment="1">
      <alignment horizontal="center" vertical="center"/>
    </xf>
    <xf numFmtId="165" fontId="4" fillId="3" borderId="4" xfId="1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 textRotation="90"/>
    </xf>
    <xf numFmtId="0" fontId="3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165" fontId="4" fillId="0" borderId="1" xfId="1" applyNumberFormat="1" applyBorder="1" applyAlignment="1">
      <alignment horizontal="center" vertical="center" wrapText="1"/>
    </xf>
    <xf numFmtId="165" fontId="4" fillId="3" borderId="1" xfId="1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24" fillId="0" borderId="1" xfId="3" applyFont="1" applyBorder="1" applyAlignment="1">
      <alignment vertical="center"/>
    </xf>
    <xf numFmtId="1" fontId="25" fillId="7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/>
    <xf numFmtId="0" fontId="21" fillId="0" borderId="1" xfId="0" applyFont="1" applyFill="1" applyBorder="1"/>
    <xf numFmtId="0" fontId="0" fillId="0" borderId="1" xfId="0" applyFill="1" applyBorder="1"/>
    <xf numFmtId="0" fontId="21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24" fillId="0" borderId="1" xfId="4" applyFont="1" applyFill="1" applyBorder="1" applyAlignment="1">
      <alignment horizontal="center"/>
    </xf>
    <xf numFmtId="17" fontId="8" fillId="10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=C:\WINNT\SYSTEM32\COMMAND.COM 2" xfId="4"/>
    <cellStyle name="Normal" xfId="0" builtinId="0"/>
    <cellStyle name="Normal 2 3 2" xfId="3"/>
    <cellStyle name="Normal 4" xfId="2"/>
    <cellStyle name="Normal_Sheet1" xfId="1"/>
  </cellStyles>
  <dxfs count="28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kas\Downloads\Monthly%20Attendance%20Report%20(3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2">
          <cell r="C2" t="str">
            <v>M002</v>
          </cell>
        </row>
        <row r="3">
          <cell r="C3" t="str">
            <v>M003</v>
          </cell>
        </row>
        <row r="4">
          <cell r="C4" t="str">
            <v>M006</v>
          </cell>
        </row>
        <row r="5">
          <cell r="C5" t="str">
            <v>M0100</v>
          </cell>
        </row>
        <row r="6">
          <cell r="C6" t="str">
            <v>M012</v>
          </cell>
        </row>
        <row r="7">
          <cell r="C7" t="str">
            <v>M015</v>
          </cell>
        </row>
        <row r="8">
          <cell r="C8" t="str">
            <v>M016</v>
          </cell>
        </row>
        <row r="9">
          <cell r="C9" t="str">
            <v>M017</v>
          </cell>
        </row>
        <row r="10">
          <cell r="C10" t="str">
            <v>M018</v>
          </cell>
        </row>
        <row r="11">
          <cell r="C11" t="str">
            <v>M024</v>
          </cell>
        </row>
        <row r="12">
          <cell r="C12" t="str">
            <v>M025</v>
          </cell>
        </row>
        <row r="13">
          <cell r="C13" t="str">
            <v>M028</v>
          </cell>
        </row>
        <row r="14">
          <cell r="C14" t="str">
            <v>M033</v>
          </cell>
        </row>
        <row r="15">
          <cell r="C15" t="str">
            <v>M040</v>
          </cell>
        </row>
        <row r="16">
          <cell r="C16" t="str">
            <v>M047</v>
          </cell>
        </row>
        <row r="17">
          <cell r="C17" t="str">
            <v>M053</v>
          </cell>
        </row>
        <row r="18">
          <cell r="C18" t="str">
            <v>M055</v>
          </cell>
        </row>
        <row r="19">
          <cell r="C19" t="str">
            <v>M094</v>
          </cell>
        </row>
        <row r="20">
          <cell r="C20" t="str">
            <v>M095</v>
          </cell>
        </row>
        <row r="21">
          <cell r="C21" t="str">
            <v>M099</v>
          </cell>
        </row>
        <row r="22">
          <cell r="C22" t="str">
            <v>M120</v>
          </cell>
        </row>
        <row r="23">
          <cell r="C23" t="str">
            <v>M123</v>
          </cell>
        </row>
        <row r="24">
          <cell r="C24" t="str">
            <v>M125</v>
          </cell>
        </row>
        <row r="25">
          <cell r="C25" t="str">
            <v>M129</v>
          </cell>
        </row>
        <row r="26">
          <cell r="C26" t="str">
            <v>M130</v>
          </cell>
        </row>
        <row r="27">
          <cell r="C27" t="str">
            <v>M131</v>
          </cell>
        </row>
        <row r="28">
          <cell r="C28" t="str">
            <v>M132</v>
          </cell>
        </row>
        <row r="29">
          <cell r="C29" t="str">
            <v>U052M0106</v>
          </cell>
        </row>
        <row r="30">
          <cell r="C30" t="str">
            <v>U052M0107</v>
          </cell>
        </row>
        <row r="31">
          <cell r="C31" t="str">
            <v>U052M0109</v>
          </cell>
        </row>
        <row r="32">
          <cell r="C32" t="str">
            <v>U052M0116</v>
          </cell>
        </row>
        <row r="33">
          <cell r="C33" t="str">
            <v>U052M048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40"/>
  <sheetViews>
    <sheetView tabSelected="1" zoomScale="90" zoomScaleNormal="90" workbookViewId="0">
      <pane xSplit="4" ySplit="9" topLeftCell="E10" activePane="bottomRight" state="frozen"/>
      <selection pane="topRight" activeCell="D1" sqref="D1"/>
      <selection pane="bottomLeft" activeCell="A3" sqref="A3"/>
      <selection pane="bottomRight" activeCell="C10" sqref="C10"/>
    </sheetView>
  </sheetViews>
  <sheetFormatPr defaultColWidth="4.140625" defaultRowHeight="15" x14ac:dyDescent="0.25"/>
  <cols>
    <col min="1" max="1" width="6" customWidth="1"/>
    <col min="2" max="2" width="8" customWidth="1"/>
    <col min="3" max="3" width="12.28515625" customWidth="1"/>
    <col min="4" max="4" width="19.140625" bestFit="1" customWidth="1"/>
    <col min="5" max="5" width="11.42578125" customWidth="1"/>
    <col min="6" max="6" width="4.7109375" hidden="1" customWidth="1"/>
    <col min="7" max="8" width="4" hidden="1" customWidth="1"/>
    <col min="9" max="9" width="4" style="28" hidden="1" customWidth="1"/>
    <col min="10" max="17" width="4" hidden="1" customWidth="1"/>
    <col min="18" max="18" width="4.140625" hidden="1" customWidth="1"/>
    <col min="19" max="19" width="3.85546875" hidden="1" customWidth="1"/>
    <col min="20" max="20" width="4.140625" hidden="1" customWidth="1"/>
    <col min="21" max="33" width="4.140625" style="70" customWidth="1"/>
    <col min="34" max="36" width="4" style="70" customWidth="1"/>
    <col min="37" max="46" width="4.140625" style="70" customWidth="1"/>
    <col min="47" max="50" width="4.140625" style="70"/>
    <col min="51" max="51" width="7" style="70" hidden="1" customWidth="1"/>
    <col min="52" max="61" width="4.140625" style="70" hidden="1" customWidth="1"/>
    <col min="62" max="62" width="7.42578125" style="70" hidden="1" customWidth="1"/>
    <col min="63" max="65" width="4.140625" style="70" hidden="1" customWidth="1"/>
    <col min="66" max="66" width="12.5703125" style="70" customWidth="1"/>
    <col min="67" max="67" width="4.140625" style="70" hidden="1" customWidth="1"/>
    <col min="68" max="70" width="7.85546875" style="70" hidden="1" customWidth="1"/>
    <col min="71" max="71" width="7.85546875" hidden="1" customWidth="1"/>
    <col min="72" max="72" width="4.140625" hidden="1" customWidth="1"/>
    <col min="73" max="73" width="7.85546875" hidden="1" customWidth="1"/>
    <col min="74" max="76" width="4.140625" hidden="1" customWidth="1"/>
    <col min="77" max="77" width="7.85546875" hidden="1" customWidth="1"/>
    <col min="78" max="78" width="5.5703125" hidden="1" customWidth="1"/>
    <col min="79" max="79" width="7.85546875" hidden="1" customWidth="1"/>
    <col min="80" max="81" width="4.140625" hidden="1" customWidth="1"/>
    <col min="82" max="82" width="26" hidden="1" customWidth="1"/>
    <col min="83" max="83" width="7.85546875" customWidth="1"/>
  </cols>
  <sheetData>
    <row r="1" spans="1:83" x14ac:dyDescent="0.25">
      <c r="B1" s="94" t="s">
        <v>138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83" x14ac:dyDescent="0.25">
      <c r="B2" s="94" t="s">
        <v>139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83" x14ac:dyDescent="0.25">
      <c r="B3" s="94" t="s">
        <v>144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</row>
    <row r="4" spans="1:83" x14ac:dyDescent="0.25">
      <c r="B4" s="82" t="s">
        <v>140</v>
      </c>
      <c r="C4" s="82"/>
      <c r="D4" s="82"/>
      <c r="E4" s="82"/>
      <c r="F4" s="82">
        <v>27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13"/>
      <c r="U4" s="13"/>
      <c r="V4" s="96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8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</row>
    <row r="5" spans="1:83" x14ac:dyDescent="0.25">
      <c r="B5" s="99" t="s">
        <v>141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83" ht="15" customHeight="1" x14ac:dyDescent="0.25">
      <c r="B6" s="92" t="s">
        <v>142</v>
      </c>
      <c r="C6" s="92"/>
      <c r="D6" s="92"/>
      <c r="E6" s="92"/>
      <c r="F6" s="92"/>
      <c r="G6" s="93" t="s">
        <v>143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83" ht="15.75" thickBot="1" x14ac:dyDescent="0.3">
      <c r="B7" s="92"/>
      <c r="C7" s="92"/>
      <c r="D7" s="92"/>
      <c r="E7" s="92"/>
      <c r="F7" s="92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83" ht="56.25" customHeight="1" x14ac:dyDescent="0.25">
      <c r="A8" s="48" t="s">
        <v>32</v>
      </c>
      <c r="B8" s="49" t="s">
        <v>30</v>
      </c>
      <c r="C8" s="49" t="s">
        <v>145</v>
      </c>
      <c r="D8" s="49" t="s">
        <v>62</v>
      </c>
      <c r="E8" s="49" t="s">
        <v>31</v>
      </c>
      <c r="F8" s="59">
        <v>45155</v>
      </c>
      <c r="G8" s="59">
        <v>45156</v>
      </c>
      <c r="H8" s="59">
        <v>45157</v>
      </c>
      <c r="I8" s="59">
        <v>45158</v>
      </c>
      <c r="J8" s="59">
        <v>45159</v>
      </c>
      <c r="K8" s="59">
        <v>45160</v>
      </c>
      <c r="L8" s="59">
        <v>45161</v>
      </c>
      <c r="M8" s="59">
        <v>45162</v>
      </c>
      <c r="N8" s="59">
        <v>45163</v>
      </c>
      <c r="O8" s="59">
        <v>45164</v>
      </c>
      <c r="P8" s="59">
        <v>45165</v>
      </c>
      <c r="Q8" s="59">
        <v>45166</v>
      </c>
      <c r="R8" s="59">
        <v>45167</v>
      </c>
      <c r="S8" s="59">
        <v>45168</v>
      </c>
      <c r="T8" s="59">
        <v>45169</v>
      </c>
      <c r="U8" s="59">
        <v>45170</v>
      </c>
      <c r="V8" s="59">
        <v>45171</v>
      </c>
      <c r="W8" s="59">
        <v>45172</v>
      </c>
      <c r="X8" s="59">
        <v>45173</v>
      </c>
      <c r="Y8" s="59">
        <v>45174</v>
      </c>
      <c r="Z8" s="59">
        <v>45175</v>
      </c>
      <c r="AA8" s="59">
        <v>45176</v>
      </c>
      <c r="AB8" s="59">
        <v>45177</v>
      </c>
      <c r="AC8" s="59">
        <v>45178</v>
      </c>
      <c r="AD8" s="59">
        <v>45179</v>
      </c>
      <c r="AE8" s="59">
        <v>45180</v>
      </c>
      <c r="AF8" s="59">
        <v>45181</v>
      </c>
      <c r="AG8" s="59">
        <v>45182</v>
      </c>
      <c r="AH8" s="59">
        <v>45183</v>
      </c>
      <c r="AI8" s="59">
        <v>45184</v>
      </c>
      <c r="AJ8" s="59">
        <v>45185</v>
      </c>
      <c r="AK8" s="59">
        <v>45186</v>
      </c>
      <c r="AL8" s="59">
        <v>45187</v>
      </c>
      <c r="AM8" s="59">
        <v>45188</v>
      </c>
      <c r="AN8" s="59">
        <v>45189</v>
      </c>
      <c r="AO8" s="59">
        <v>45190</v>
      </c>
      <c r="AP8" s="59">
        <v>45191</v>
      </c>
      <c r="AQ8" s="59">
        <v>45192</v>
      </c>
      <c r="AR8" s="59">
        <v>45193</v>
      </c>
      <c r="AS8" s="59">
        <v>45194</v>
      </c>
      <c r="AT8" s="59">
        <v>45195</v>
      </c>
      <c r="AU8" s="59">
        <v>45196</v>
      </c>
      <c r="AV8" s="59">
        <v>45197</v>
      </c>
      <c r="AW8" s="59">
        <v>45198</v>
      </c>
      <c r="AX8" s="59">
        <v>45199</v>
      </c>
      <c r="AY8" s="50" t="s">
        <v>0</v>
      </c>
      <c r="AZ8" s="50" t="s">
        <v>1</v>
      </c>
      <c r="BA8" s="50" t="s">
        <v>2</v>
      </c>
      <c r="BB8" s="50" t="s">
        <v>3</v>
      </c>
      <c r="BC8" s="50" t="s">
        <v>4</v>
      </c>
      <c r="BD8" s="50" t="s">
        <v>5</v>
      </c>
      <c r="BE8" s="50" t="s">
        <v>6</v>
      </c>
      <c r="BF8" s="50" t="s">
        <v>7</v>
      </c>
      <c r="BG8" s="50" t="s">
        <v>8</v>
      </c>
      <c r="BH8" s="50" t="s">
        <v>9</v>
      </c>
      <c r="BI8" s="50" t="s">
        <v>10</v>
      </c>
      <c r="BJ8" s="50" t="s">
        <v>11</v>
      </c>
      <c r="BK8" s="50" t="s">
        <v>12</v>
      </c>
      <c r="BL8" s="50" t="s">
        <v>36</v>
      </c>
      <c r="BM8" s="50" t="s">
        <v>37</v>
      </c>
      <c r="BN8" s="49" t="s">
        <v>64</v>
      </c>
      <c r="BO8" s="72" t="s">
        <v>63</v>
      </c>
      <c r="BP8" s="51" t="s">
        <v>13</v>
      </c>
      <c r="BQ8" s="51" t="s">
        <v>14</v>
      </c>
      <c r="BR8" s="52" t="s">
        <v>15</v>
      </c>
      <c r="BS8" s="44" t="s">
        <v>45</v>
      </c>
      <c r="BT8" s="1" t="s">
        <v>16</v>
      </c>
      <c r="BU8" s="3" t="s">
        <v>17</v>
      </c>
      <c r="BV8" s="3" t="s">
        <v>18</v>
      </c>
      <c r="BW8" s="4" t="s">
        <v>19</v>
      </c>
      <c r="BX8" s="4" t="s">
        <v>20</v>
      </c>
      <c r="BY8" s="4" t="s">
        <v>21</v>
      </c>
      <c r="BZ8" s="3" t="s">
        <v>22</v>
      </c>
      <c r="CA8" s="3" t="s">
        <v>18</v>
      </c>
      <c r="CB8" s="15" t="s">
        <v>33</v>
      </c>
      <c r="CC8" s="15" t="s">
        <v>34</v>
      </c>
      <c r="CD8" s="15" t="s">
        <v>100</v>
      </c>
    </row>
    <row r="9" spans="1:83" x14ac:dyDescent="0.25">
      <c r="A9" s="53"/>
      <c r="B9" s="5"/>
      <c r="C9" s="5"/>
      <c r="D9" s="5">
        <f>COUNTA(D10:D1048576)</f>
        <v>30</v>
      </c>
      <c r="E9" s="5"/>
      <c r="F9" s="61" t="s">
        <v>42</v>
      </c>
      <c r="G9" s="61" t="s">
        <v>44</v>
      </c>
      <c r="H9" s="61" t="s">
        <v>41</v>
      </c>
      <c r="I9" s="61" t="s">
        <v>39</v>
      </c>
      <c r="J9" s="61" t="s">
        <v>38</v>
      </c>
      <c r="K9" s="61" t="s">
        <v>40</v>
      </c>
      <c r="L9" s="61" t="s">
        <v>43</v>
      </c>
      <c r="M9" s="61" t="s">
        <v>42</v>
      </c>
      <c r="N9" s="61" t="s">
        <v>44</v>
      </c>
      <c r="O9" s="61" t="s">
        <v>41</v>
      </c>
      <c r="P9" s="61" t="s">
        <v>39</v>
      </c>
      <c r="Q9" s="61" t="s">
        <v>38</v>
      </c>
      <c r="R9" s="61" t="s">
        <v>40</v>
      </c>
      <c r="S9" s="61" t="s">
        <v>43</v>
      </c>
      <c r="T9" s="61" t="s">
        <v>42</v>
      </c>
      <c r="U9" s="61" t="s">
        <v>44</v>
      </c>
      <c r="V9" s="61" t="s">
        <v>41</v>
      </c>
      <c r="W9" s="61" t="s">
        <v>39</v>
      </c>
      <c r="X9" s="61" t="s">
        <v>38</v>
      </c>
      <c r="Y9" s="61" t="s">
        <v>40</v>
      </c>
      <c r="Z9" s="61" t="s">
        <v>43</v>
      </c>
      <c r="AA9" s="61" t="s">
        <v>42</v>
      </c>
      <c r="AB9" s="61" t="s">
        <v>44</v>
      </c>
      <c r="AC9" s="61" t="s">
        <v>41</v>
      </c>
      <c r="AD9" s="61" t="s">
        <v>39</v>
      </c>
      <c r="AE9" s="61" t="s">
        <v>38</v>
      </c>
      <c r="AF9" s="61" t="s">
        <v>40</v>
      </c>
      <c r="AG9" s="61" t="s">
        <v>43</v>
      </c>
      <c r="AH9" s="61" t="s">
        <v>42</v>
      </c>
      <c r="AI9" s="63" t="s">
        <v>44</v>
      </c>
      <c r="AJ9" s="61" t="s">
        <v>41</v>
      </c>
      <c r="AK9" s="61" t="s">
        <v>39</v>
      </c>
      <c r="AL9" s="61" t="s">
        <v>38</v>
      </c>
      <c r="AM9" s="61" t="s">
        <v>40</v>
      </c>
      <c r="AN9" s="61" t="s">
        <v>43</v>
      </c>
      <c r="AO9" s="61" t="s">
        <v>42</v>
      </c>
      <c r="AP9" s="61" t="s">
        <v>44</v>
      </c>
      <c r="AQ9" s="61" t="s">
        <v>41</v>
      </c>
      <c r="AR9" s="61" t="s">
        <v>39</v>
      </c>
      <c r="AS9" s="61" t="s">
        <v>38</v>
      </c>
      <c r="AT9" s="61" t="s">
        <v>40</v>
      </c>
      <c r="AU9" s="61" t="s">
        <v>43</v>
      </c>
      <c r="AV9" s="61" t="s">
        <v>42</v>
      </c>
      <c r="AW9" s="61" t="s">
        <v>44</v>
      </c>
      <c r="AX9" s="61" t="s">
        <v>41</v>
      </c>
      <c r="AY9" s="67"/>
      <c r="AZ9" s="6"/>
      <c r="BA9" s="6"/>
      <c r="BB9" s="6"/>
      <c r="BC9" s="6"/>
      <c r="BD9" s="6"/>
      <c r="BE9" s="6"/>
      <c r="BF9" s="6"/>
      <c r="BG9" s="6"/>
      <c r="BH9" s="6"/>
      <c r="BI9" s="6"/>
      <c r="BJ9" s="6" t="s">
        <v>23</v>
      </c>
      <c r="BK9" s="6"/>
      <c r="BL9" s="16">
        <f>SUM(BL10:BL40)</f>
        <v>0</v>
      </c>
      <c r="BM9" s="16">
        <f>SUM(BM10:BM40)</f>
        <v>0</v>
      </c>
      <c r="BN9" s="7"/>
      <c r="BO9" s="58"/>
      <c r="BP9" s="7">
        <f>SUM(BP10:BP40)</f>
        <v>1490</v>
      </c>
      <c r="BQ9" s="7">
        <f>SUM(BQ10:BQ40)</f>
        <v>0</v>
      </c>
      <c r="BR9" s="54">
        <f>SUM(BR10:BR40)</f>
        <v>0</v>
      </c>
      <c r="BS9" s="45">
        <f>SUM(BS10:BS40)</f>
        <v>0</v>
      </c>
      <c r="BT9" s="2"/>
      <c r="BU9" s="2"/>
      <c r="BV9" s="2"/>
      <c r="BW9" s="2"/>
      <c r="BX9" s="2"/>
      <c r="BY9" s="2"/>
      <c r="BZ9" s="2"/>
      <c r="CA9" s="2"/>
    </row>
    <row r="10" spans="1:83" ht="15.75" x14ac:dyDescent="0.25">
      <c r="A10" s="55">
        <v>1</v>
      </c>
      <c r="B10" s="84" t="s">
        <v>66</v>
      </c>
      <c r="C10" s="84" t="str">
        <f>VLOOKUP(B10,[1]Sheet!$C$2:$C$33,1,0)</f>
        <v>M002</v>
      </c>
      <c r="D10" s="85" t="s">
        <v>67</v>
      </c>
      <c r="E10" s="13" t="s">
        <v>65</v>
      </c>
      <c r="F10" s="62" t="s">
        <v>24</v>
      </c>
      <c r="G10" s="62" t="s">
        <v>24</v>
      </c>
      <c r="H10" s="62" t="s">
        <v>24</v>
      </c>
      <c r="I10" s="62" t="s">
        <v>24</v>
      </c>
      <c r="J10" s="32" t="s">
        <v>23</v>
      </c>
      <c r="K10" s="32" t="s">
        <v>24</v>
      </c>
      <c r="L10" s="32" t="s">
        <v>25</v>
      </c>
      <c r="M10" s="32" t="s">
        <v>24</v>
      </c>
      <c r="N10" s="32" t="s">
        <v>24</v>
      </c>
      <c r="O10" s="32" t="s">
        <v>24</v>
      </c>
      <c r="P10" s="32" t="s">
        <v>24</v>
      </c>
      <c r="Q10" s="32" t="s">
        <v>24</v>
      </c>
      <c r="R10" s="11" t="s">
        <v>24</v>
      </c>
      <c r="S10" s="11" t="s">
        <v>23</v>
      </c>
      <c r="T10" s="11" t="s">
        <v>25</v>
      </c>
      <c r="U10" s="32" t="s">
        <v>24</v>
      </c>
      <c r="V10" s="58" t="s">
        <v>24</v>
      </c>
      <c r="W10" s="58" t="s">
        <v>24</v>
      </c>
      <c r="X10" s="58" t="s">
        <v>26</v>
      </c>
      <c r="Y10" s="58" t="s">
        <v>24</v>
      </c>
      <c r="Z10" s="58" t="s">
        <v>23</v>
      </c>
      <c r="AA10" s="58" t="s">
        <v>24</v>
      </c>
      <c r="AB10" s="58" t="s">
        <v>24</v>
      </c>
      <c r="AC10" s="58" t="s">
        <v>24</v>
      </c>
      <c r="AD10" s="58" t="s">
        <v>24</v>
      </c>
      <c r="AE10" s="58" t="s">
        <v>24</v>
      </c>
      <c r="AF10" s="69" t="s">
        <v>24</v>
      </c>
      <c r="AG10" s="69" t="s">
        <v>23</v>
      </c>
      <c r="AH10" s="62" t="s">
        <v>24</v>
      </c>
      <c r="AI10" s="64" t="s">
        <v>24</v>
      </c>
      <c r="AJ10" s="62" t="s">
        <v>24</v>
      </c>
      <c r="AK10" s="69" t="s">
        <v>24</v>
      </c>
      <c r="AL10" s="69" t="s">
        <v>26</v>
      </c>
      <c r="AM10" s="69" t="s">
        <v>24</v>
      </c>
      <c r="AN10" s="69" t="s">
        <v>23</v>
      </c>
      <c r="AO10" s="69" t="s">
        <v>27</v>
      </c>
      <c r="AP10" s="69" t="s">
        <v>27</v>
      </c>
      <c r="AQ10" s="69" t="s">
        <v>27</v>
      </c>
      <c r="AR10" s="69" t="s">
        <v>27</v>
      </c>
      <c r="AS10" s="69" t="s">
        <v>27</v>
      </c>
      <c r="AT10" s="69" t="s">
        <v>27</v>
      </c>
      <c r="AU10" s="81" t="s">
        <v>23</v>
      </c>
      <c r="AV10" s="69" t="s">
        <v>24</v>
      </c>
      <c r="AW10" s="69" t="s">
        <v>24</v>
      </c>
      <c r="AX10" s="69" t="s">
        <v>24</v>
      </c>
      <c r="AY10" s="68">
        <f t="shared" ref="AY10" si="0">COUNTIF(U10:AX10,"M")</f>
        <v>18</v>
      </c>
      <c r="AZ10" s="5">
        <f t="shared" ref="AZ10" si="1">COUNTIF(U10:AX10,"E")</f>
        <v>2</v>
      </c>
      <c r="BA10" s="5">
        <f t="shared" ref="BA10" si="2">COUNTIF(U10:AX10,"N")</f>
        <v>6</v>
      </c>
      <c r="BB10" s="5">
        <f t="shared" ref="BB10" si="3">COUNTIF(U10:AX10,"G")</f>
        <v>0</v>
      </c>
      <c r="BC10" s="5">
        <f t="shared" ref="BC10" si="4">COUNTIF(U10:AX10,"C/O")*1</f>
        <v>0</v>
      </c>
      <c r="BD10" s="5">
        <f t="shared" ref="BD10" si="5">COUNTIF(U10:AX10,"M+E")*1</f>
        <v>0</v>
      </c>
      <c r="BE10" s="5">
        <f t="shared" ref="BE10" si="6">COUNTIF(U10:AX10,"M+N")*1</f>
        <v>0</v>
      </c>
      <c r="BF10" s="5">
        <f t="shared" ref="BF10" si="7">COUNTIF(U10:AX10,"E+N")*1</f>
        <v>0</v>
      </c>
      <c r="BG10" s="5">
        <f t="shared" ref="BG10" si="8">COUNTIF(U10:AX10,"N+M")*1</f>
        <v>0</v>
      </c>
      <c r="BH10" s="8">
        <f t="shared" ref="BH10" si="9">COUNTIF(U10:AX10,"P/O")+COUNTIF(U10:AX10,"M/O")+COUNTIF(U10:AX10,"E/O")+COUNTIF(U10:AX10,"N/O")+COUNTIF(U10:AX10,"G/O")</f>
        <v>0</v>
      </c>
      <c r="BI10" s="8">
        <f t="shared" ref="BI10" si="10">COUNTIF(U10:AX10,"DD/O")*2</f>
        <v>0</v>
      </c>
      <c r="BJ10" s="5">
        <f t="shared" ref="BJ10" si="11">COUNTIF(U10:AX10,"O")</f>
        <v>4</v>
      </c>
      <c r="BK10" s="5">
        <f t="shared" ref="BK10" si="12">COUNTIF(U10:AX10,"A")</f>
        <v>0</v>
      </c>
      <c r="BL10" s="8">
        <f t="shared" ref="BL10" si="13">COUNTIF(U10:AX10,"P/GH")+COUNTIF(U10:AX10,"M/GH")+COUNTIF(U10:AX10,"E/GH")+COUNTIF(U10:AX10,"N/GH")+COUNTIF(U10:AX10,"G/GH")</f>
        <v>0</v>
      </c>
      <c r="BM10" s="5">
        <f t="shared" ref="BM10" si="14">COUNTIF(U10:AX10,"GH")*1</f>
        <v>0</v>
      </c>
      <c r="BN10" s="9">
        <f t="shared" ref="BN10:BN26" si="15">SUM(AY10:BG10)+BL10</f>
        <v>26</v>
      </c>
      <c r="BO10" s="10">
        <f t="shared" ref="BO10:BO26" si="16">BP10-BN10</f>
        <v>4</v>
      </c>
      <c r="BP10" s="10">
        <f t="shared" ref="BP10:BP26" si="17">BN10+BH10+BI10+BJ10</f>
        <v>30</v>
      </c>
      <c r="BQ10" s="10">
        <f t="shared" ref="BQ10:BQ26" si="18">BD10+BE10+BF10+BG10+BH10</f>
        <v>0</v>
      </c>
      <c r="BR10" s="56">
        <f t="shared" ref="BR10:BR26" si="19">BI10</f>
        <v>0</v>
      </c>
      <c r="BS10" s="46">
        <f t="shared" ref="BS10:BS26" si="20">BM10+BL10</f>
        <v>0</v>
      </c>
      <c r="BT10" s="11"/>
      <c r="BU10" s="11"/>
      <c r="BV10" s="12">
        <f t="shared" ref="BV10:BV26" si="21">BU10-BP10</f>
        <v>-30</v>
      </c>
      <c r="BW10" s="2"/>
      <c r="BX10" s="2">
        <f t="shared" ref="BX10:BX26" si="22">(BQ10+BR10*2)*8</f>
        <v>0</v>
      </c>
      <c r="BY10" s="2">
        <f t="shared" ref="BY10:BY26" si="23">BX10*BW10</f>
        <v>0</v>
      </c>
      <c r="BZ10" s="2"/>
      <c r="CA10" s="2">
        <f t="shared" ref="CA10:CA26" si="24">BZ10-BY10</f>
        <v>0</v>
      </c>
      <c r="CD10" s="30">
        <f t="shared" ref="CD10:CD26" si="25">(BN10/6)-BO10</f>
        <v>0.33333333333333304</v>
      </c>
    </row>
    <row r="11" spans="1:83" ht="15.75" x14ac:dyDescent="0.25">
      <c r="A11" s="55">
        <v>2</v>
      </c>
      <c r="B11" s="84" t="s">
        <v>68</v>
      </c>
      <c r="C11" s="84" t="str">
        <f>VLOOKUP(B11,[1]Sheet!$C$2:$C$33,1,0)</f>
        <v>M003</v>
      </c>
      <c r="D11" s="85" t="s">
        <v>69</v>
      </c>
      <c r="E11" s="13" t="s">
        <v>65</v>
      </c>
      <c r="F11" s="32" t="s">
        <v>24</v>
      </c>
      <c r="G11" s="32" t="s">
        <v>24</v>
      </c>
      <c r="H11" s="32" t="s">
        <v>24</v>
      </c>
      <c r="I11" s="32" t="s">
        <v>23</v>
      </c>
      <c r="J11" s="32" t="s">
        <v>26</v>
      </c>
      <c r="K11" s="32" t="s">
        <v>24</v>
      </c>
      <c r="L11" s="32" t="s">
        <v>24</v>
      </c>
      <c r="M11" s="32" t="s">
        <v>26</v>
      </c>
      <c r="N11" s="32" t="s">
        <v>26</v>
      </c>
      <c r="O11" s="32" t="s">
        <v>26</v>
      </c>
      <c r="P11" s="32" t="s">
        <v>23</v>
      </c>
      <c r="Q11" s="32" t="s">
        <v>26</v>
      </c>
      <c r="R11" s="11" t="s">
        <v>26</v>
      </c>
      <c r="S11" s="11" t="s">
        <v>25</v>
      </c>
      <c r="T11" s="11" t="s">
        <v>26</v>
      </c>
      <c r="U11" s="32" t="s">
        <v>24</v>
      </c>
      <c r="V11" s="58" t="s">
        <v>24</v>
      </c>
      <c r="W11" s="58" t="s">
        <v>23</v>
      </c>
      <c r="X11" s="58" t="s">
        <v>25</v>
      </c>
      <c r="Y11" s="58" t="s">
        <v>24</v>
      </c>
      <c r="Z11" s="58" t="s">
        <v>24</v>
      </c>
      <c r="AA11" s="58" t="s">
        <v>26</v>
      </c>
      <c r="AB11" s="58" t="s">
        <v>26</v>
      </c>
      <c r="AC11" s="58" t="s">
        <v>26</v>
      </c>
      <c r="AD11" s="58" t="s">
        <v>24</v>
      </c>
      <c r="AE11" s="58" t="s">
        <v>23</v>
      </c>
      <c r="AF11" s="58" t="s">
        <v>24</v>
      </c>
      <c r="AG11" s="58" t="s">
        <v>26</v>
      </c>
      <c r="AH11" s="32" t="s">
        <v>26</v>
      </c>
      <c r="AI11" s="65" t="s">
        <v>27</v>
      </c>
      <c r="AJ11" s="32" t="s">
        <v>27</v>
      </c>
      <c r="AK11" s="69" t="s">
        <v>23</v>
      </c>
      <c r="AL11" s="69" t="s">
        <v>24</v>
      </c>
      <c r="AM11" s="69" t="s">
        <v>24</v>
      </c>
      <c r="AN11" s="69" t="s">
        <v>24</v>
      </c>
      <c r="AO11" s="69" t="s">
        <v>24</v>
      </c>
      <c r="AP11" s="69" t="s">
        <v>24</v>
      </c>
      <c r="AQ11" s="69" t="s">
        <v>24</v>
      </c>
      <c r="AR11" s="69" t="s">
        <v>26</v>
      </c>
      <c r="AS11" s="69" t="s">
        <v>23</v>
      </c>
      <c r="AT11" s="69" t="s">
        <v>26</v>
      </c>
      <c r="AU11" s="69" t="s">
        <v>26</v>
      </c>
      <c r="AV11" s="69" t="s">
        <v>26</v>
      </c>
      <c r="AW11" s="69" t="s">
        <v>26</v>
      </c>
      <c r="AX11" s="69" t="s">
        <v>26</v>
      </c>
      <c r="AY11" s="68">
        <f t="shared" ref="AY11:AY40" si="26">COUNTIF(U11:AX11,"M")</f>
        <v>12</v>
      </c>
      <c r="AZ11" s="5">
        <f t="shared" ref="AZ11:AZ40" si="27">COUNTIF(U11:AX11,"E")</f>
        <v>11</v>
      </c>
      <c r="BA11" s="5">
        <f t="shared" ref="BA11:BA40" si="28">COUNTIF(U11:AX11,"N")</f>
        <v>2</v>
      </c>
      <c r="BB11" s="5">
        <f t="shared" ref="BB11:BB40" si="29">COUNTIF(U11:AX11,"G")</f>
        <v>0</v>
      </c>
      <c r="BC11" s="5">
        <f t="shared" ref="BC11:BC40" si="30">COUNTIF(U11:AX11,"C/O")*1</f>
        <v>0</v>
      </c>
      <c r="BD11" s="5">
        <f t="shared" ref="BD11:BD40" si="31">COUNTIF(U11:AX11,"M+E")*1</f>
        <v>0</v>
      </c>
      <c r="BE11" s="5">
        <f t="shared" ref="BE11:BE40" si="32">COUNTIF(U11:AX11,"M+N")*1</f>
        <v>0</v>
      </c>
      <c r="BF11" s="5">
        <f t="shared" ref="BF11:BF40" si="33">COUNTIF(U11:AX11,"E+N")*1</f>
        <v>0</v>
      </c>
      <c r="BG11" s="5">
        <f t="shared" ref="BG11:BG40" si="34">COUNTIF(U11:AX11,"N+M")*1</f>
        <v>0</v>
      </c>
      <c r="BH11" s="8">
        <f t="shared" ref="BH11:BH40" si="35">COUNTIF(U11:AX11,"P/O")+COUNTIF(U11:AX11,"M/O")+COUNTIF(U11:AX11,"E/O")+COUNTIF(U11:AX11,"N/O")+COUNTIF(U11:AX11,"G/O")</f>
        <v>0</v>
      </c>
      <c r="BI11" s="8">
        <f t="shared" ref="BI11:BI40" si="36">COUNTIF(U11:AX11,"DD/O")*2</f>
        <v>0</v>
      </c>
      <c r="BJ11" s="5">
        <f t="shared" ref="BJ11:BJ40" si="37">COUNTIF(U11:AX11,"O")</f>
        <v>4</v>
      </c>
      <c r="BK11" s="5">
        <f t="shared" ref="BK11:BK40" si="38">COUNTIF(U11:AX11,"A")</f>
        <v>1</v>
      </c>
      <c r="BL11" s="8">
        <f t="shared" ref="BL11:BL40" si="39">COUNTIF(U11:AX11,"P/GH")+COUNTIF(U11:AX11,"M/GH")+COUNTIF(U11:AX11,"E/GH")+COUNTIF(U11:AX11,"N/GH")+COUNTIF(U11:AX11,"G/GH")</f>
        <v>0</v>
      </c>
      <c r="BM11" s="5">
        <f t="shared" ref="BM11:BM40" si="40">COUNTIF(U11:AX11,"GH")*1</f>
        <v>0</v>
      </c>
      <c r="BN11" s="9">
        <f t="shared" si="15"/>
        <v>25</v>
      </c>
      <c r="BO11" s="10">
        <f t="shared" si="16"/>
        <v>4</v>
      </c>
      <c r="BP11" s="10">
        <f t="shared" si="17"/>
        <v>29</v>
      </c>
      <c r="BQ11" s="10">
        <f t="shared" si="18"/>
        <v>0</v>
      </c>
      <c r="BR11" s="56">
        <f t="shared" si="19"/>
        <v>0</v>
      </c>
      <c r="BS11" s="46">
        <f t="shared" si="20"/>
        <v>0</v>
      </c>
      <c r="BT11" s="11"/>
      <c r="BU11" s="11"/>
      <c r="BV11" s="12">
        <f t="shared" si="21"/>
        <v>-29</v>
      </c>
      <c r="BW11" s="2"/>
      <c r="BX11" s="2">
        <f t="shared" si="22"/>
        <v>0</v>
      </c>
      <c r="BY11" s="2">
        <f t="shared" si="23"/>
        <v>0</v>
      </c>
      <c r="BZ11" s="2"/>
      <c r="CA11" s="2">
        <f t="shared" si="24"/>
        <v>0</v>
      </c>
      <c r="CD11" s="30">
        <f t="shared" si="25"/>
        <v>0.16666666666666696</v>
      </c>
    </row>
    <row r="12" spans="1:83" ht="15.75" x14ac:dyDescent="0.25">
      <c r="A12" s="55">
        <v>3</v>
      </c>
      <c r="B12" s="84" t="s">
        <v>70</v>
      </c>
      <c r="C12" s="84" t="str">
        <f>VLOOKUP(B12,[1]Sheet!$C$2:$C$33,1,0)</f>
        <v>M006</v>
      </c>
      <c r="D12" s="85" t="s">
        <v>71</v>
      </c>
      <c r="E12" s="13" t="s">
        <v>99</v>
      </c>
      <c r="F12" s="11" t="s">
        <v>24</v>
      </c>
      <c r="G12" s="11" t="s">
        <v>24</v>
      </c>
      <c r="H12" s="11" t="s">
        <v>24</v>
      </c>
      <c r="I12" s="11" t="s">
        <v>23</v>
      </c>
      <c r="J12" s="11" t="s">
        <v>24</v>
      </c>
      <c r="K12" s="11" t="s">
        <v>24</v>
      </c>
      <c r="L12" s="11" t="s">
        <v>24</v>
      </c>
      <c r="M12" s="11" t="s">
        <v>24</v>
      </c>
      <c r="N12" s="11" t="s">
        <v>24</v>
      </c>
      <c r="O12" s="11" t="s">
        <v>24</v>
      </c>
      <c r="P12" s="11" t="s">
        <v>23</v>
      </c>
      <c r="Q12" s="11" t="s">
        <v>24</v>
      </c>
      <c r="R12" s="11" t="s">
        <v>24</v>
      </c>
      <c r="S12" s="11" t="s">
        <v>24</v>
      </c>
      <c r="T12" s="11" t="s">
        <v>24</v>
      </c>
      <c r="U12" s="32" t="s">
        <v>24</v>
      </c>
      <c r="V12" s="58" t="s">
        <v>24</v>
      </c>
      <c r="W12" s="58" t="s">
        <v>23</v>
      </c>
      <c r="X12" s="58" t="s">
        <v>24</v>
      </c>
      <c r="Y12" s="58" t="s">
        <v>24</v>
      </c>
      <c r="Z12" s="58" t="s">
        <v>24</v>
      </c>
      <c r="AA12" s="58" t="s">
        <v>24</v>
      </c>
      <c r="AB12" s="58" t="s">
        <v>24</v>
      </c>
      <c r="AC12" s="58" t="s">
        <v>24</v>
      </c>
      <c r="AD12" s="58" t="s">
        <v>23</v>
      </c>
      <c r="AE12" s="58" t="s">
        <v>24</v>
      </c>
      <c r="AF12" s="58" t="s">
        <v>24</v>
      </c>
      <c r="AG12" s="58" t="s">
        <v>24</v>
      </c>
      <c r="AH12" s="58" t="s">
        <v>24</v>
      </c>
      <c r="AI12" s="65" t="s">
        <v>24</v>
      </c>
      <c r="AJ12" s="32" t="s">
        <v>24</v>
      </c>
      <c r="AK12" s="69" t="s">
        <v>23</v>
      </c>
      <c r="AL12" s="69" t="s">
        <v>24</v>
      </c>
      <c r="AM12" s="69" t="s">
        <v>24</v>
      </c>
      <c r="AN12" s="69" t="s">
        <v>24</v>
      </c>
      <c r="AO12" s="69" t="s">
        <v>26</v>
      </c>
      <c r="AP12" s="69" t="s">
        <v>24</v>
      </c>
      <c r="AQ12" s="69" t="s">
        <v>24</v>
      </c>
      <c r="AR12" s="69" t="s">
        <v>23</v>
      </c>
      <c r="AS12" s="69" t="s">
        <v>24</v>
      </c>
      <c r="AT12" s="69" t="s">
        <v>24</v>
      </c>
      <c r="AU12" s="69" t="s">
        <v>24</v>
      </c>
      <c r="AV12" s="69" t="s">
        <v>24</v>
      </c>
      <c r="AW12" s="69" t="s">
        <v>24</v>
      </c>
      <c r="AX12" s="69" t="s">
        <v>24</v>
      </c>
      <c r="AY12" s="68">
        <f t="shared" si="26"/>
        <v>25</v>
      </c>
      <c r="AZ12" s="5">
        <f t="shared" si="27"/>
        <v>1</v>
      </c>
      <c r="BA12" s="5">
        <f t="shared" si="28"/>
        <v>0</v>
      </c>
      <c r="BB12" s="5">
        <f t="shared" si="29"/>
        <v>0</v>
      </c>
      <c r="BC12" s="5">
        <f t="shared" si="30"/>
        <v>0</v>
      </c>
      <c r="BD12" s="5">
        <f t="shared" si="31"/>
        <v>0</v>
      </c>
      <c r="BE12" s="5">
        <f t="shared" si="32"/>
        <v>0</v>
      </c>
      <c r="BF12" s="5">
        <f t="shared" si="33"/>
        <v>0</v>
      </c>
      <c r="BG12" s="5">
        <f t="shared" si="34"/>
        <v>0</v>
      </c>
      <c r="BH12" s="8">
        <f t="shared" si="35"/>
        <v>0</v>
      </c>
      <c r="BI12" s="8">
        <f t="shared" si="36"/>
        <v>0</v>
      </c>
      <c r="BJ12" s="5">
        <f t="shared" si="37"/>
        <v>4</v>
      </c>
      <c r="BK12" s="5">
        <f t="shared" si="38"/>
        <v>0</v>
      </c>
      <c r="BL12" s="8">
        <f t="shared" si="39"/>
        <v>0</v>
      </c>
      <c r="BM12" s="5">
        <f t="shared" si="40"/>
        <v>0</v>
      </c>
      <c r="BN12" s="9">
        <f t="shared" si="15"/>
        <v>26</v>
      </c>
      <c r="BO12" s="10">
        <f t="shared" si="16"/>
        <v>4</v>
      </c>
      <c r="BP12" s="10">
        <f t="shared" si="17"/>
        <v>30</v>
      </c>
      <c r="BQ12" s="10">
        <f t="shared" si="18"/>
        <v>0</v>
      </c>
      <c r="BR12" s="56">
        <f t="shared" si="19"/>
        <v>0</v>
      </c>
      <c r="BS12" s="46">
        <f t="shared" si="20"/>
        <v>0</v>
      </c>
      <c r="BT12" s="11"/>
      <c r="BU12" s="11"/>
      <c r="BV12" s="12">
        <f t="shared" si="21"/>
        <v>-30</v>
      </c>
      <c r="BW12" s="2"/>
      <c r="BX12" s="2">
        <f t="shared" si="22"/>
        <v>0</v>
      </c>
      <c r="BY12" s="2">
        <f t="shared" si="23"/>
        <v>0</v>
      </c>
      <c r="BZ12" s="2"/>
      <c r="CA12" s="2">
        <f t="shared" si="24"/>
        <v>0</v>
      </c>
      <c r="CD12" s="30">
        <f t="shared" si="25"/>
        <v>0.33333333333333304</v>
      </c>
      <c r="CE12" s="14"/>
    </row>
    <row r="13" spans="1:83" ht="15.75" x14ac:dyDescent="0.25">
      <c r="A13" s="55">
        <v>4</v>
      </c>
      <c r="B13" s="84" t="s">
        <v>72</v>
      </c>
      <c r="C13" s="84" t="str">
        <f>VLOOKUP(B13,[1]Sheet!$C$2:$C$33,1,0)</f>
        <v>M012</v>
      </c>
      <c r="D13" s="85" t="s">
        <v>73</v>
      </c>
      <c r="E13" s="13" t="s">
        <v>65</v>
      </c>
      <c r="F13" s="32" t="s">
        <v>24</v>
      </c>
      <c r="G13" s="32" t="s">
        <v>24</v>
      </c>
      <c r="H13" s="32" t="s">
        <v>24</v>
      </c>
      <c r="I13" s="32" t="s">
        <v>23</v>
      </c>
      <c r="J13" s="32" t="s">
        <v>24</v>
      </c>
      <c r="K13" s="32" t="s">
        <v>25</v>
      </c>
      <c r="L13" s="32" t="s">
        <v>24</v>
      </c>
      <c r="M13" s="32" t="s">
        <v>24</v>
      </c>
      <c r="N13" s="32" t="s">
        <v>24</v>
      </c>
      <c r="O13" s="32" t="s">
        <v>24</v>
      </c>
      <c r="P13" s="32" t="s">
        <v>23</v>
      </c>
      <c r="Q13" s="32" t="s">
        <v>24</v>
      </c>
      <c r="R13" s="11" t="s">
        <v>24</v>
      </c>
      <c r="S13" s="11" t="s">
        <v>24</v>
      </c>
      <c r="T13" s="11" t="s">
        <v>24</v>
      </c>
      <c r="U13" s="32" t="s">
        <v>24</v>
      </c>
      <c r="V13" s="69" t="s">
        <v>24</v>
      </c>
      <c r="W13" s="69" t="s">
        <v>23</v>
      </c>
      <c r="X13" s="69" t="s">
        <v>25</v>
      </c>
      <c r="Y13" s="69" t="s">
        <v>26</v>
      </c>
      <c r="Z13" s="69" t="s">
        <v>26</v>
      </c>
      <c r="AA13" s="69" t="s">
        <v>24</v>
      </c>
      <c r="AB13" s="69" t="s">
        <v>27</v>
      </c>
      <c r="AC13" s="69" t="s">
        <v>27</v>
      </c>
      <c r="AD13" s="58" t="s">
        <v>23</v>
      </c>
      <c r="AE13" s="58" t="s">
        <v>24</v>
      </c>
      <c r="AF13" s="58" t="s">
        <v>24</v>
      </c>
      <c r="AG13" s="58" t="s">
        <v>26</v>
      </c>
      <c r="AH13" s="32" t="s">
        <v>26</v>
      </c>
      <c r="AI13" s="62" t="s">
        <v>25</v>
      </c>
      <c r="AJ13" s="32" t="s">
        <v>27</v>
      </c>
      <c r="AK13" s="58" t="s">
        <v>23</v>
      </c>
      <c r="AL13" s="62" t="s">
        <v>24</v>
      </c>
      <c r="AM13" s="69" t="s">
        <v>24</v>
      </c>
      <c r="AN13" s="69" t="s">
        <v>24</v>
      </c>
      <c r="AO13" s="69" t="s">
        <v>24</v>
      </c>
      <c r="AP13" s="69" t="s">
        <v>24</v>
      </c>
      <c r="AQ13" s="69" t="s">
        <v>26</v>
      </c>
      <c r="AR13" s="69" t="s">
        <v>26</v>
      </c>
      <c r="AS13" s="69" t="s">
        <v>23</v>
      </c>
      <c r="AT13" s="69" t="s">
        <v>24</v>
      </c>
      <c r="AU13" s="69" t="s">
        <v>24</v>
      </c>
      <c r="AV13" s="69" t="s">
        <v>24</v>
      </c>
      <c r="AW13" s="69" t="s">
        <v>26</v>
      </c>
      <c r="AX13" s="69" t="s">
        <v>26</v>
      </c>
      <c r="AY13" s="68">
        <f t="shared" si="26"/>
        <v>13</v>
      </c>
      <c r="AZ13" s="5">
        <f t="shared" si="27"/>
        <v>8</v>
      </c>
      <c r="BA13" s="5">
        <f t="shared" si="28"/>
        <v>3</v>
      </c>
      <c r="BB13" s="5">
        <f t="shared" si="29"/>
        <v>0</v>
      </c>
      <c r="BC13" s="5">
        <f t="shared" si="30"/>
        <v>0</v>
      </c>
      <c r="BD13" s="5">
        <f t="shared" si="31"/>
        <v>0</v>
      </c>
      <c r="BE13" s="5">
        <f t="shared" si="32"/>
        <v>0</v>
      </c>
      <c r="BF13" s="5">
        <f t="shared" si="33"/>
        <v>0</v>
      </c>
      <c r="BG13" s="5">
        <f t="shared" si="34"/>
        <v>0</v>
      </c>
      <c r="BH13" s="8">
        <f t="shared" si="35"/>
        <v>0</v>
      </c>
      <c r="BI13" s="8">
        <f t="shared" si="36"/>
        <v>0</v>
      </c>
      <c r="BJ13" s="5">
        <f t="shared" si="37"/>
        <v>4</v>
      </c>
      <c r="BK13" s="5">
        <f t="shared" si="38"/>
        <v>2</v>
      </c>
      <c r="BL13" s="8">
        <f t="shared" si="39"/>
        <v>0</v>
      </c>
      <c r="BM13" s="5">
        <f t="shared" si="40"/>
        <v>0</v>
      </c>
      <c r="BN13" s="9">
        <f t="shared" si="15"/>
        <v>24</v>
      </c>
      <c r="BO13" s="10">
        <f t="shared" si="16"/>
        <v>4</v>
      </c>
      <c r="BP13" s="10">
        <f t="shared" si="17"/>
        <v>28</v>
      </c>
      <c r="BQ13" s="10">
        <f t="shared" si="18"/>
        <v>0</v>
      </c>
      <c r="BR13" s="56">
        <f t="shared" si="19"/>
        <v>0</v>
      </c>
      <c r="BS13" s="46">
        <f t="shared" si="20"/>
        <v>0</v>
      </c>
      <c r="BT13" s="11"/>
      <c r="BU13" s="11"/>
      <c r="BV13" s="12">
        <f t="shared" si="21"/>
        <v>-28</v>
      </c>
      <c r="BW13" s="2"/>
      <c r="BX13" s="2">
        <f t="shared" si="22"/>
        <v>0</v>
      </c>
      <c r="BY13" s="2">
        <f t="shared" si="23"/>
        <v>0</v>
      </c>
      <c r="BZ13" s="2"/>
      <c r="CA13" s="2">
        <f t="shared" si="24"/>
        <v>0</v>
      </c>
      <c r="CD13" s="30">
        <f t="shared" si="25"/>
        <v>0</v>
      </c>
      <c r="CE13" s="14"/>
    </row>
    <row r="14" spans="1:83" ht="15.75" x14ac:dyDescent="0.25">
      <c r="A14" s="55">
        <v>5</v>
      </c>
      <c r="B14" s="84" t="s">
        <v>74</v>
      </c>
      <c r="C14" s="84" t="str">
        <f>VLOOKUP(B14,[1]Sheet!$C$2:$C$33,1,0)</f>
        <v>M015</v>
      </c>
      <c r="D14" s="85" t="s">
        <v>75</v>
      </c>
      <c r="E14" s="13" t="s">
        <v>65</v>
      </c>
      <c r="F14" s="62" t="s">
        <v>24</v>
      </c>
      <c r="G14" s="62" t="s">
        <v>24</v>
      </c>
      <c r="H14" s="62" t="s">
        <v>24</v>
      </c>
      <c r="I14" s="32" t="s">
        <v>23</v>
      </c>
      <c r="J14" s="32" t="s">
        <v>27</v>
      </c>
      <c r="K14" s="32" t="s">
        <v>27</v>
      </c>
      <c r="L14" s="32" t="s">
        <v>25</v>
      </c>
      <c r="M14" s="32" t="s">
        <v>25</v>
      </c>
      <c r="N14" s="32" t="s">
        <v>25</v>
      </c>
      <c r="O14" s="32" t="s">
        <v>24</v>
      </c>
      <c r="P14" s="32" t="s">
        <v>24</v>
      </c>
      <c r="Q14" s="32" t="s">
        <v>24</v>
      </c>
      <c r="R14" s="11" t="s">
        <v>24</v>
      </c>
      <c r="S14" s="11" t="s">
        <v>24</v>
      </c>
      <c r="T14" s="11" t="s">
        <v>24</v>
      </c>
      <c r="U14" s="62" t="s">
        <v>23</v>
      </c>
      <c r="V14" s="58" t="s">
        <v>24</v>
      </c>
      <c r="W14" s="58" t="s">
        <v>25</v>
      </c>
      <c r="X14" s="58" t="s">
        <v>24</v>
      </c>
      <c r="Y14" s="58" t="s">
        <v>24</v>
      </c>
      <c r="Z14" s="58" t="s">
        <v>24</v>
      </c>
      <c r="AA14" s="58" t="s">
        <v>24</v>
      </c>
      <c r="AB14" s="58" t="s">
        <v>24</v>
      </c>
      <c r="AC14" s="58" t="s">
        <v>24</v>
      </c>
      <c r="AD14" s="58" t="s">
        <v>24</v>
      </c>
      <c r="AE14" s="58" t="s">
        <v>23</v>
      </c>
      <c r="AF14" s="69" t="s">
        <v>24</v>
      </c>
      <c r="AG14" s="69" t="s">
        <v>24</v>
      </c>
      <c r="AH14" s="62" t="s">
        <v>24</v>
      </c>
      <c r="AI14" s="64" t="s">
        <v>26</v>
      </c>
      <c r="AJ14" s="62" t="s">
        <v>24</v>
      </c>
      <c r="AK14" s="69" t="s">
        <v>26</v>
      </c>
      <c r="AL14" s="58" t="s">
        <v>23</v>
      </c>
      <c r="AM14" s="62" t="s">
        <v>25</v>
      </c>
      <c r="AN14" s="69" t="s">
        <v>24</v>
      </c>
      <c r="AO14" s="69" t="s">
        <v>26</v>
      </c>
      <c r="AP14" s="69" t="s">
        <v>26</v>
      </c>
      <c r="AQ14" s="69" t="s">
        <v>26</v>
      </c>
      <c r="AR14" s="69" t="s">
        <v>24</v>
      </c>
      <c r="AS14" s="69" t="s">
        <v>23</v>
      </c>
      <c r="AT14" s="69" t="s">
        <v>24</v>
      </c>
      <c r="AU14" s="69" t="s">
        <v>26</v>
      </c>
      <c r="AV14" s="69" t="s">
        <v>26</v>
      </c>
      <c r="AW14" s="69" t="s">
        <v>26</v>
      </c>
      <c r="AX14" s="69" t="s">
        <v>26</v>
      </c>
      <c r="AY14" s="68">
        <f t="shared" si="26"/>
        <v>15</v>
      </c>
      <c r="AZ14" s="5">
        <f t="shared" si="27"/>
        <v>9</v>
      </c>
      <c r="BA14" s="5">
        <f t="shared" si="28"/>
        <v>0</v>
      </c>
      <c r="BB14" s="5">
        <f t="shared" si="29"/>
        <v>0</v>
      </c>
      <c r="BC14" s="5">
        <f t="shared" si="30"/>
        <v>0</v>
      </c>
      <c r="BD14" s="5">
        <f t="shared" si="31"/>
        <v>0</v>
      </c>
      <c r="BE14" s="5">
        <f t="shared" si="32"/>
        <v>0</v>
      </c>
      <c r="BF14" s="5">
        <f t="shared" si="33"/>
        <v>0</v>
      </c>
      <c r="BG14" s="5">
        <f t="shared" si="34"/>
        <v>0</v>
      </c>
      <c r="BH14" s="8">
        <f t="shared" si="35"/>
        <v>0</v>
      </c>
      <c r="BI14" s="8">
        <f t="shared" si="36"/>
        <v>0</v>
      </c>
      <c r="BJ14" s="5">
        <f t="shared" si="37"/>
        <v>4</v>
      </c>
      <c r="BK14" s="5">
        <f t="shared" si="38"/>
        <v>2</v>
      </c>
      <c r="BL14" s="8">
        <f t="shared" si="39"/>
        <v>0</v>
      </c>
      <c r="BM14" s="5">
        <f t="shared" si="40"/>
        <v>0</v>
      </c>
      <c r="BN14" s="9">
        <f t="shared" si="15"/>
        <v>24</v>
      </c>
      <c r="BO14" s="10">
        <f t="shared" si="16"/>
        <v>4</v>
      </c>
      <c r="BP14" s="10">
        <f t="shared" si="17"/>
        <v>28</v>
      </c>
      <c r="BQ14" s="10">
        <f t="shared" si="18"/>
        <v>0</v>
      </c>
      <c r="BR14" s="56">
        <f t="shared" si="19"/>
        <v>0</v>
      </c>
      <c r="BS14" s="46">
        <f t="shared" si="20"/>
        <v>0</v>
      </c>
      <c r="BT14" s="11"/>
      <c r="BU14" s="11"/>
      <c r="BV14" s="12">
        <f t="shared" si="21"/>
        <v>-28</v>
      </c>
      <c r="BW14" s="2"/>
      <c r="BX14" s="2">
        <f t="shared" si="22"/>
        <v>0</v>
      </c>
      <c r="BY14" s="2">
        <f t="shared" si="23"/>
        <v>0</v>
      </c>
      <c r="BZ14" s="2"/>
      <c r="CA14" s="2">
        <f t="shared" si="24"/>
        <v>0</v>
      </c>
      <c r="CD14" s="30">
        <f t="shared" si="25"/>
        <v>0</v>
      </c>
    </row>
    <row r="15" spans="1:83" ht="15.75" x14ac:dyDescent="0.25">
      <c r="A15" s="55">
        <v>6</v>
      </c>
      <c r="B15" s="84" t="s">
        <v>76</v>
      </c>
      <c r="C15" s="84" t="str">
        <f>VLOOKUP(B15,[1]Sheet!$C$2:$C$33,1,0)</f>
        <v>M016</v>
      </c>
      <c r="D15" s="86" t="s">
        <v>77</v>
      </c>
      <c r="E15" s="13" t="s">
        <v>65</v>
      </c>
      <c r="F15" s="32" t="s">
        <v>27</v>
      </c>
      <c r="G15" s="32" t="s">
        <v>27</v>
      </c>
      <c r="H15" s="32" t="s">
        <v>23</v>
      </c>
      <c r="I15" s="32" t="s">
        <v>24</v>
      </c>
      <c r="J15" s="32" t="s">
        <v>24</v>
      </c>
      <c r="K15" s="32" t="s">
        <v>24</v>
      </c>
      <c r="L15" s="32" t="s">
        <v>24</v>
      </c>
      <c r="M15" s="32" t="s">
        <v>24</v>
      </c>
      <c r="N15" s="32" t="s">
        <v>24</v>
      </c>
      <c r="O15" s="32" t="s">
        <v>23</v>
      </c>
      <c r="P15" s="32" t="s">
        <v>24</v>
      </c>
      <c r="Q15" s="32" t="s">
        <v>24</v>
      </c>
      <c r="R15" s="11" t="s">
        <v>24</v>
      </c>
      <c r="S15" s="11" t="s">
        <v>24</v>
      </c>
      <c r="T15" s="11" t="s">
        <v>24</v>
      </c>
      <c r="U15" s="32" t="s">
        <v>27</v>
      </c>
      <c r="V15" s="58" t="s">
        <v>23</v>
      </c>
      <c r="W15" s="58" t="s">
        <v>24</v>
      </c>
      <c r="X15" s="58" t="s">
        <v>24</v>
      </c>
      <c r="Y15" s="58" t="s">
        <v>24</v>
      </c>
      <c r="Z15" s="58" t="s">
        <v>24</v>
      </c>
      <c r="AA15" s="58" t="s">
        <v>24</v>
      </c>
      <c r="AB15" s="58" t="s">
        <v>25</v>
      </c>
      <c r="AC15" s="58" t="s">
        <v>23</v>
      </c>
      <c r="AD15" s="58" t="s">
        <v>24</v>
      </c>
      <c r="AE15" s="58" t="s">
        <v>24</v>
      </c>
      <c r="AF15" s="58" t="s">
        <v>24</v>
      </c>
      <c r="AG15" s="58" t="s">
        <v>24</v>
      </c>
      <c r="AH15" s="32" t="s">
        <v>24</v>
      </c>
      <c r="AI15" s="65" t="s">
        <v>26</v>
      </c>
      <c r="AJ15" s="58" t="s">
        <v>23</v>
      </c>
      <c r="AK15" s="69" t="s">
        <v>26</v>
      </c>
      <c r="AL15" s="69" t="s">
        <v>24</v>
      </c>
      <c r="AM15" s="69" t="s">
        <v>24</v>
      </c>
      <c r="AN15" s="69" t="s">
        <v>24</v>
      </c>
      <c r="AO15" s="69" t="s">
        <v>24</v>
      </c>
      <c r="AP15" s="69" t="s">
        <v>24</v>
      </c>
      <c r="AQ15" s="69" t="s">
        <v>24</v>
      </c>
      <c r="AR15" s="69" t="s">
        <v>23</v>
      </c>
      <c r="AS15" s="69" t="s">
        <v>24</v>
      </c>
      <c r="AT15" s="69" t="s">
        <v>24</v>
      </c>
      <c r="AU15" s="69" t="s">
        <v>24</v>
      </c>
      <c r="AV15" s="69" t="s">
        <v>24</v>
      </c>
      <c r="AW15" s="69" t="s">
        <v>24</v>
      </c>
      <c r="AX15" s="69" t="s">
        <v>24</v>
      </c>
      <c r="AY15" s="68">
        <f t="shared" si="26"/>
        <v>22</v>
      </c>
      <c r="AZ15" s="5">
        <f t="shared" si="27"/>
        <v>2</v>
      </c>
      <c r="BA15" s="5">
        <f t="shared" si="28"/>
        <v>1</v>
      </c>
      <c r="BB15" s="5">
        <f t="shared" si="29"/>
        <v>0</v>
      </c>
      <c r="BC15" s="5">
        <f t="shared" si="30"/>
        <v>0</v>
      </c>
      <c r="BD15" s="5">
        <f t="shared" si="31"/>
        <v>0</v>
      </c>
      <c r="BE15" s="5">
        <f t="shared" si="32"/>
        <v>0</v>
      </c>
      <c r="BF15" s="5">
        <f t="shared" si="33"/>
        <v>0</v>
      </c>
      <c r="BG15" s="5">
        <f t="shared" si="34"/>
        <v>0</v>
      </c>
      <c r="BH15" s="8">
        <f t="shared" si="35"/>
        <v>0</v>
      </c>
      <c r="BI15" s="8">
        <f t="shared" si="36"/>
        <v>0</v>
      </c>
      <c r="BJ15" s="5">
        <f t="shared" si="37"/>
        <v>4</v>
      </c>
      <c r="BK15" s="5">
        <f t="shared" si="38"/>
        <v>1</v>
      </c>
      <c r="BL15" s="8">
        <f t="shared" si="39"/>
        <v>0</v>
      </c>
      <c r="BM15" s="5">
        <f t="shared" si="40"/>
        <v>0</v>
      </c>
      <c r="BN15" s="9">
        <f t="shared" si="15"/>
        <v>25</v>
      </c>
      <c r="BO15" s="10">
        <f t="shared" si="16"/>
        <v>4</v>
      </c>
      <c r="BP15" s="10">
        <f t="shared" si="17"/>
        <v>29</v>
      </c>
      <c r="BQ15" s="10">
        <f t="shared" si="18"/>
        <v>0</v>
      </c>
      <c r="BR15" s="56">
        <f t="shared" si="19"/>
        <v>0</v>
      </c>
      <c r="BS15" s="46">
        <f t="shared" si="20"/>
        <v>0</v>
      </c>
      <c r="BT15" s="11"/>
      <c r="BU15" s="11"/>
      <c r="BV15" s="12">
        <f t="shared" si="21"/>
        <v>-29</v>
      </c>
      <c r="BW15" s="2"/>
      <c r="BX15" s="2">
        <f t="shared" si="22"/>
        <v>0</v>
      </c>
      <c r="BY15" s="2">
        <f t="shared" si="23"/>
        <v>0</v>
      </c>
      <c r="BZ15" s="2"/>
      <c r="CA15" s="2">
        <f t="shared" si="24"/>
        <v>0</v>
      </c>
      <c r="CD15" s="30">
        <f t="shared" si="25"/>
        <v>0.16666666666666696</v>
      </c>
    </row>
    <row r="16" spans="1:83" ht="15.75" customHeight="1" x14ac:dyDescent="0.25">
      <c r="A16" s="55">
        <v>7</v>
      </c>
      <c r="B16" s="84" t="s">
        <v>78</v>
      </c>
      <c r="C16" s="84" t="str">
        <f>VLOOKUP(B16,[1]Sheet!$C$2:$C$33,1,0)</f>
        <v>M017</v>
      </c>
      <c r="D16" s="86" t="s">
        <v>79</v>
      </c>
      <c r="E16" s="13" t="s">
        <v>65</v>
      </c>
      <c r="F16" s="60" t="s">
        <v>26</v>
      </c>
      <c r="G16" s="60" t="s">
        <v>26</v>
      </c>
      <c r="H16" s="60" t="s">
        <v>26</v>
      </c>
      <c r="I16" s="60" t="s">
        <v>26</v>
      </c>
      <c r="J16" s="60" t="s">
        <v>26</v>
      </c>
      <c r="K16" s="60" t="s">
        <v>23</v>
      </c>
      <c r="L16" s="60" t="s">
        <v>25</v>
      </c>
      <c r="M16" s="60" t="s">
        <v>26</v>
      </c>
      <c r="N16" s="60" t="s">
        <v>25</v>
      </c>
      <c r="O16" s="60" t="s">
        <v>25</v>
      </c>
      <c r="P16" s="60" t="s">
        <v>26</v>
      </c>
      <c r="Q16" s="60" t="s">
        <v>26</v>
      </c>
      <c r="R16" s="60" t="s">
        <v>23</v>
      </c>
      <c r="S16" s="60" t="s">
        <v>26</v>
      </c>
      <c r="T16" s="60" t="s">
        <v>26</v>
      </c>
      <c r="U16" s="73" t="s">
        <v>24</v>
      </c>
      <c r="V16" s="69" t="s">
        <v>26</v>
      </c>
      <c r="W16" s="69" t="s">
        <v>26</v>
      </c>
      <c r="X16" s="69" t="s">
        <v>26</v>
      </c>
      <c r="Y16" s="69" t="s">
        <v>23</v>
      </c>
      <c r="Z16" s="69" t="s">
        <v>25</v>
      </c>
      <c r="AA16" s="69" t="s">
        <v>24</v>
      </c>
      <c r="AB16" s="69" t="s">
        <v>26</v>
      </c>
      <c r="AC16" s="58" t="s">
        <v>26</v>
      </c>
      <c r="AD16" s="58" t="s">
        <v>26</v>
      </c>
      <c r="AE16" s="58" t="s">
        <v>26</v>
      </c>
      <c r="AF16" s="58" t="s">
        <v>26</v>
      </c>
      <c r="AG16" s="58" t="s">
        <v>23</v>
      </c>
      <c r="AH16" s="74" t="s">
        <v>24</v>
      </c>
      <c r="AI16" s="62" t="s">
        <v>25</v>
      </c>
      <c r="AJ16" s="74" t="s">
        <v>24</v>
      </c>
      <c r="AK16" s="69" t="s">
        <v>26</v>
      </c>
      <c r="AL16" s="69" t="s">
        <v>24</v>
      </c>
      <c r="AM16" s="62" t="s">
        <v>25</v>
      </c>
      <c r="AN16" s="58" t="s">
        <v>23</v>
      </c>
      <c r="AO16" s="69" t="s">
        <v>26</v>
      </c>
      <c r="AP16" s="69" t="s">
        <v>26</v>
      </c>
      <c r="AQ16" s="69" t="s">
        <v>26</v>
      </c>
      <c r="AR16" s="69" t="s">
        <v>26</v>
      </c>
      <c r="AS16" s="69" t="s">
        <v>26</v>
      </c>
      <c r="AT16" s="58" t="s">
        <v>23</v>
      </c>
      <c r="AU16" s="69" t="s">
        <v>24</v>
      </c>
      <c r="AV16" s="69" t="s">
        <v>24</v>
      </c>
      <c r="AW16" s="69" t="s">
        <v>24</v>
      </c>
      <c r="AX16" s="69" t="s">
        <v>24</v>
      </c>
      <c r="AY16" s="68">
        <f t="shared" si="26"/>
        <v>9</v>
      </c>
      <c r="AZ16" s="5">
        <f t="shared" si="27"/>
        <v>14</v>
      </c>
      <c r="BA16" s="5">
        <f t="shared" si="28"/>
        <v>0</v>
      </c>
      <c r="BB16" s="5">
        <f t="shared" si="29"/>
        <v>0</v>
      </c>
      <c r="BC16" s="5">
        <f t="shared" si="30"/>
        <v>0</v>
      </c>
      <c r="BD16" s="5">
        <f t="shared" si="31"/>
        <v>0</v>
      </c>
      <c r="BE16" s="5">
        <f t="shared" si="32"/>
        <v>0</v>
      </c>
      <c r="BF16" s="5">
        <f t="shared" si="33"/>
        <v>0</v>
      </c>
      <c r="BG16" s="5">
        <f t="shared" si="34"/>
        <v>0</v>
      </c>
      <c r="BH16" s="8">
        <f t="shared" si="35"/>
        <v>0</v>
      </c>
      <c r="BI16" s="8">
        <f t="shared" si="36"/>
        <v>0</v>
      </c>
      <c r="BJ16" s="5">
        <f t="shared" si="37"/>
        <v>4</v>
      </c>
      <c r="BK16" s="5">
        <f t="shared" si="38"/>
        <v>3</v>
      </c>
      <c r="BL16" s="8">
        <f t="shared" si="39"/>
        <v>0</v>
      </c>
      <c r="BM16" s="5">
        <f t="shared" si="40"/>
        <v>0</v>
      </c>
      <c r="BN16" s="9">
        <f t="shared" si="15"/>
        <v>23</v>
      </c>
      <c r="BO16" s="10">
        <f t="shared" si="16"/>
        <v>4</v>
      </c>
      <c r="BP16" s="10">
        <f t="shared" si="17"/>
        <v>27</v>
      </c>
      <c r="BQ16" s="10">
        <f t="shared" si="18"/>
        <v>0</v>
      </c>
      <c r="BR16" s="56">
        <f t="shared" si="19"/>
        <v>0</v>
      </c>
      <c r="BS16" s="46">
        <f t="shared" si="20"/>
        <v>0</v>
      </c>
      <c r="BT16" s="11"/>
      <c r="BU16" s="11"/>
      <c r="BV16" s="12">
        <f t="shared" si="21"/>
        <v>-27</v>
      </c>
      <c r="BW16" s="2"/>
      <c r="BX16" s="2">
        <f t="shared" si="22"/>
        <v>0</v>
      </c>
      <c r="BY16" s="2">
        <f t="shared" si="23"/>
        <v>0</v>
      </c>
      <c r="BZ16" s="2"/>
      <c r="CA16" s="2">
        <f t="shared" si="24"/>
        <v>0</v>
      </c>
      <c r="CD16" s="30">
        <f t="shared" si="25"/>
        <v>-0.16666666666666652</v>
      </c>
      <c r="CE16" s="14"/>
    </row>
    <row r="17" spans="1:83" ht="15.75" x14ac:dyDescent="0.25">
      <c r="A17" s="55">
        <v>8</v>
      </c>
      <c r="B17" s="84" t="s">
        <v>80</v>
      </c>
      <c r="C17" s="84" t="str">
        <f>VLOOKUP(B17,[1]Sheet!$C$2:$C$33,1,0)</f>
        <v>M018</v>
      </c>
      <c r="D17" s="85" t="s">
        <v>81</v>
      </c>
      <c r="E17" s="13" t="s">
        <v>65</v>
      </c>
      <c r="F17" s="62" t="s">
        <v>24</v>
      </c>
      <c r="G17" s="62" t="s">
        <v>24</v>
      </c>
      <c r="H17" s="62" t="s">
        <v>24</v>
      </c>
      <c r="I17" s="32" t="s">
        <v>23</v>
      </c>
      <c r="J17" s="32" t="s">
        <v>24</v>
      </c>
      <c r="K17" s="32" t="s">
        <v>24</v>
      </c>
      <c r="L17" s="32" t="s">
        <v>24</v>
      </c>
      <c r="M17" s="32" t="s">
        <v>24</v>
      </c>
      <c r="N17" s="32" t="s">
        <v>24</v>
      </c>
      <c r="O17" s="32" t="s">
        <v>24</v>
      </c>
      <c r="P17" s="32" t="s">
        <v>23</v>
      </c>
      <c r="Q17" s="32" t="s">
        <v>24</v>
      </c>
      <c r="R17" s="11" t="s">
        <v>24</v>
      </c>
      <c r="S17" s="11" t="s">
        <v>25</v>
      </c>
      <c r="T17" s="11" t="s">
        <v>24</v>
      </c>
      <c r="U17" s="32" t="s">
        <v>24</v>
      </c>
      <c r="V17" s="69" t="s">
        <v>24</v>
      </c>
      <c r="W17" s="69" t="s">
        <v>23</v>
      </c>
      <c r="X17" s="69" t="s">
        <v>24</v>
      </c>
      <c r="Y17" s="69" t="s">
        <v>24</v>
      </c>
      <c r="Z17" s="69" t="s">
        <v>24</v>
      </c>
      <c r="AA17" s="69" t="s">
        <v>24</v>
      </c>
      <c r="AB17" s="69" t="s">
        <v>24</v>
      </c>
      <c r="AC17" s="69" t="s">
        <v>24</v>
      </c>
      <c r="AD17" s="58" t="s">
        <v>23</v>
      </c>
      <c r="AE17" s="69" t="s">
        <v>24</v>
      </c>
      <c r="AF17" s="69" t="s">
        <v>24</v>
      </c>
      <c r="AG17" s="69" t="s">
        <v>27</v>
      </c>
      <c r="AH17" s="62" t="s">
        <v>27</v>
      </c>
      <c r="AI17" s="64" t="s">
        <v>27</v>
      </c>
      <c r="AJ17" s="62" t="s">
        <v>27</v>
      </c>
      <c r="AK17" s="58" t="s">
        <v>23</v>
      </c>
      <c r="AL17" s="69" t="s">
        <v>26</v>
      </c>
      <c r="AM17" s="69" t="s">
        <v>24</v>
      </c>
      <c r="AN17" s="69" t="s">
        <v>26</v>
      </c>
      <c r="AO17" s="69" t="s">
        <v>26</v>
      </c>
      <c r="AP17" s="65" t="s">
        <v>25</v>
      </c>
      <c r="AQ17" s="69" t="s">
        <v>26</v>
      </c>
      <c r="AR17" s="69" t="s">
        <v>23</v>
      </c>
      <c r="AS17" s="69" t="s">
        <v>24</v>
      </c>
      <c r="AT17" s="69" t="s">
        <v>24</v>
      </c>
      <c r="AU17" s="69" t="s">
        <v>24</v>
      </c>
      <c r="AV17" s="69" t="s">
        <v>24</v>
      </c>
      <c r="AW17" s="69" t="s">
        <v>24</v>
      </c>
      <c r="AX17" s="69" t="s">
        <v>24</v>
      </c>
      <c r="AY17" s="68">
        <f t="shared" si="26"/>
        <v>17</v>
      </c>
      <c r="AZ17" s="5">
        <f t="shared" si="27"/>
        <v>4</v>
      </c>
      <c r="BA17" s="5">
        <f t="shared" si="28"/>
        <v>4</v>
      </c>
      <c r="BB17" s="5">
        <f t="shared" si="29"/>
        <v>0</v>
      </c>
      <c r="BC17" s="5">
        <f t="shared" si="30"/>
        <v>0</v>
      </c>
      <c r="BD17" s="5">
        <f t="shared" si="31"/>
        <v>0</v>
      </c>
      <c r="BE17" s="5">
        <f t="shared" si="32"/>
        <v>0</v>
      </c>
      <c r="BF17" s="5">
        <f t="shared" si="33"/>
        <v>0</v>
      </c>
      <c r="BG17" s="5">
        <f t="shared" si="34"/>
        <v>0</v>
      </c>
      <c r="BH17" s="8">
        <f t="shared" si="35"/>
        <v>0</v>
      </c>
      <c r="BI17" s="8">
        <f t="shared" si="36"/>
        <v>0</v>
      </c>
      <c r="BJ17" s="5">
        <f t="shared" si="37"/>
        <v>4</v>
      </c>
      <c r="BK17" s="5">
        <f t="shared" si="38"/>
        <v>1</v>
      </c>
      <c r="BL17" s="8">
        <f t="shared" si="39"/>
        <v>0</v>
      </c>
      <c r="BM17" s="5">
        <f t="shared" si="40"/>
        <v>0</v>
      </c>
      <c r="BN17" s="9">
        <f t="shared" si="15"/>
        <v>25</v>
      </c>
      <c r="BO17" s="10">
        <f t="shared" si="16"/>
        <v>4</v>
      </c>
      <c r="BP17" s="10">
        <f t="shared" si="17"/>
        <v>29</v>
      </c>
      <c r="BQ17" s="10">
        <f t="shared" si="18"/>
        <v>0</v>
      </c>
      <c r="BR17" s="56">
        <f t="shared" si="19"/>
        <v>0</v>
      </c>
      <c r="BS17" s="46">
        <f t="shared" si="20"/>
        <v>0</v>
      </c>
      <c r="BT17" s="13"/>
      <c r="BU17" s="11"/>
      <c r="BV17" s="12">
        <f t="shared" si="21"/>
        <v>-29</v>
      </c>
      <c r="BW17" s="2"/>
      <c r="BX17" s="2">
        <f t="shared" si="22"/>
        <v>0</v>
      </c>
      <c r="BY17" s="2">
        <f t="shared" si="23"/>
        <v>0</v>
      </c>
      <c r="BZ17" s="2"/>
      <c r="CA17" s="2">
        <f t="shared" si="24"/>
        <v>0</v>
      </c>
      <c r="CD17" s="30">
        <f t="shared" si="25"/>
        <v>0.16666666666666696</v>
      </c>
    </row>
    <row r="18" spans="1:83" ht="15.75" x14ac:dyDescent="0.25">
      <c r="A18" s="55">
        <v>9</v>
      </c>
      <c r="B18" s="84" t="s">
        <v>82</v>
      </c>
      <c r="C18" s="84" t="str">
        <f>VLOOKUP(B18,[1]Sheet!$C$2:$C$33,1,0)</f>
        <v>M024</v>
      </c>
      <c r="D18" s="86" t="s">
        <v>83</v>
      </c>
      <c r="E18" s="13" t="s">
        <v>65</v>
      </c>
      <c r="F18" s="32" t="s">
        <v>27</v>
      </c>
      <c r="G18" s="32" t="s">
        <v>27</v>
      </c>
      <c r="H18" s="32" t="s">
        <v>27</v>
      </c>
      <c r="I18" s="32" t="s">
        <v>27</v>
      </c>
      <c r="J18" s="32" t="s">
        <v>27</v>
      </c>
      <c r="K18" s="32" t="s">
        <v>27</v>
      </c>
      <c r="L18" s="32" t="s">
        <v>23</v>
      </c>
      <c r="M18" s="32" t="s">
        <v>27</v>
      </c>
      <c r="N18" s="32" t="s">
        <v>27</v>
      </c>
      <c r="O18" s="32" t="s">
        <v>27</v>
      </c>
      <c r="P18" s="32" t="s">
        <v>27</v>
      </c>
      <c r="Q18" s="32" t="s">
        <v>27</v>
      </c>
      <c r="R18" s="11" t="s">
        <v>27</v>
      </c>
      <c r="S18" s="11" t="s">
        <v>23</v>
      </c>
      <c r="T18" s="11" t="s">
        <v>27</v>
      </c>
      <c r="U18" s="32" t="s">
        <v>25</v>
      </c>
      <c r="V18" s="58" t="s">
        <v>27</v>
      </c>
      <c r="W18" s="58" t="s">
        <v>27</v>
      </c>
      <c r="X18" s="58" t="s">
        <v>27</v>
      </c>
      <c r="Y18" s="58" t="s">
        <v>27</v>
      </c>
      <c r="Z18" s="58" t="s">
        <v>23</v>
      </c>
      <c r="AA18" s="58" t="s">
        <v>27</v>
      </c>
      <c r="AB18" s="58" t="s">
        <v>25</v>
      </c>
      <c r="AC18" s="58" t="s">
        <v>27</v>
      </c>
      <c r="AD18" s="58" t="s">
        <v>27</v>
      </c>
      <c r="AE18" s="58" t="s">
        <v>27</v>
      </c>
      <c r="AF18" s="58" t="s">
        <v>27</v>
      </c>
      <c r="AG18" s="58" t="s">
        <v>23</v>
      </c>
      <c r="AH18" s="32" t="s">
        <v>27</v>
      </c>
      <c r="AI18" s="65" t="s">
        <v>25</v>
      </c>
      <c r="AJ18" s="65" t="s">
        <v>25</v>
      </c>
      <c r="AK18" s="65" t="s">
        <v>25</v>
      </c>
      <c r="AL18" s="65" t="s">
        <v>25</v>
      </c>
      <c r="AM18" s="65" t="s">
        <v>25</v>
      </c>
      <c r="AN18" s="65" t="s">
        <v>25</v>
      </c>
      <c r="AO18" s="65" t="s">
        <v>25</v>
      </c>
      <c r="AP18" s="65" t="s">
        <v>25</v>
      </c>
      <c r="AQ18" s="65" t="s">
        <v>25</v>
      </c>
      <c r="AR18" s="65" t="s">
        <v>25</v>
      </c>
      <c r="AS18" s="65" t="s">
        <v>25</v>
      </c>
      <c r="AT18" s="65" t="s">
        <v>25</v>
      </c>
      <c r="AU18" s="65" t="s">
        <v>25</v>
      </c>
      <c r="AV18" s="65" t="s">
        <v>25</v>
      </c>
      <c r="AW18" s="65" t="s">
        <v>25</v>
      </c>
      <c r="AX18" s="65" t="s">
        <v>25</v>
      </c>
      <c r="AY18" s="68">
        <f t="shared" si="26"/>
        <v>0</v>
      </c>
      <c r="AZ18" s="5">
        <f t="shared" si="27"/>
        <v>0</v>
      </c>
      <c r="BA18" s="5">
        <f t="shared" si="28"/>
        <v>10</v>
      </c>
      <c r="BB18" s="5">
        <f t="shared" si="29"/>
        <v>0</v>
      </c>
      <c r="BC18" s="5">
        <f t="shared" si="30"/>
        <v>0</v>
      </c>
      <c r="BD18" s="5">
        <f t="shared" si="31"/>
        <v>0</v>
      </c>
      <c r="BE18" s="5">
        <f t="shared" si="32"/>
        <v>0</v>
      </c>
      <c r="BF18" s="5">
        <f t="shared" si="33"/>
        <v>0</v>
      </c>
      <c r="BG18" s="5">
        <f t="shared" si="34"/>
        <v>0</v>
      </c>
      <c r="BH18" s="8">
        <f t="shared" si="35"/>
        <v>0</v>
      </c>
      <c r="BI18" s="8">
        <f t="shared" si="36"/>
        <v>0</v>
      </c>
      <c r="BJ18" s="5">
        <f t="shared" si="37"/>
        <v>2</v>
      </c>
      <c r="BK18" s="5">
        <f t="shared" si="38"/>
        <v>18</v>
      </c>
      <c r="BL18" s="8">
        <f t="shared" si="39"/>
        <v>0</v>
      </c>
      <c r="BM18" s="5">
        <f t="shared" si="40"/>
        <v>0</v>
      </c>
      <c r="BN18" s="9">
        <f t="shared" si="15"/>
        <v>10</v>
      </c>
      <c r="BO18" s="10">
        <f t="shared" si="16"/>
        <v>2</v>
      </c>
      <c r="BP18" s="10">
        <f t="shared" si="17"/>
        <v>12</v>
      </c>
      <c r="BQ18" s="10">
        <f t="shared" si="18"/>
        <v>0</v>
      </c>
      <c r="BR18" s="56">
        <f t="shared" si="19"/>
        <v>0</v>
      </c>
      <c r="BS18" s="46">
        <f t="shared" si="20"/>
        <v>0</v>
      </c>
      <c r="BT18" s="11"/>
      <c r="BU18" s="11"/>
      <c r="BV18" s="12">
        <f t="shared" si="21"/>
        <v>-12</v>
      </c>
      <c r="BW18" s="2"/>
      <c r="BX18" s="2">
        <f t="shared" si="22"/>
        <v>0</v>
      </c>
      <c r="BY18" s="2">
        <f t="shared" si="23"/>
        <v>0</v>
      </c>
      <c r="BZ18" s="2"/>
      <c r="CA18" s="2">
        <f t="shared" si="24"/>
        <v>0</v>
      </c>
      <c r="CD18" s="30">
        <f t="shared" si="25"/>
        <v>-0.33333333333333326</v>
      </c>
      <c r="CE18" s="14"/>
    </row>
    <row r="19" spans="1:83" ht="15.75" x14ac:dyDescent="0.25">
      <c r="A19" s="55">
        <v>10</v>
      </c>
      <c r="B19" s="84" t="s">
        <v>84</v>
      </c>
      <c r="C19" s="84" t="str">
        <f>VLOOKUP(B19,[1]Sheet!$C$2:$C$33,1,0)</f>
        <v>M025</v>
      </c>
      <c r="D19" s="85" t="s">
        <v>85</v>
      </c>
      <c r="E19" s="13" t="s">
        <v>65</v>
      </c>
      <c r="F19" s="32" t="s">
        <v>23</v>
      </c>
      <c r="G19" s="32" t="s">
        <v>26</v>
      </c>
      <c r="H19" s="32" t="s">
        <v>26</v>
      </c>
      <c r="I19" s="32" t="s">
        <v>27</v>
      </c>
      <c r="J19" s="32" t="s">
        <v>27</v>
      </c>
      <c r="K19" s="32" t="s">
        <v>26</v>
      </c>
      <c r="L19" s="32" t="s">
        <v>26</v>
      </c>
      <c r="M19" s="32" t="s">
        <v>23</v>
      </c>
      <c r="N19" s="32" t="s">
        <v>26</v>
      </c>
      <c r="O19" s="32" t="s">
        <v>26</v>
      </c>
      <c r="P19" s="32" t="s">
        <v>26</v>
      </c>
      <c r="Q19" s="32" t="s">
        <v>26</v>
      </c>
      <c r="R19" s="11" t="s">
        <v>26</v>
      </c>
      <c r="S19" s="11" t="s">
        <v>24</v>
      </c>
      <c r="T19" s="11" t="s">
        <v>23</v>
      </c>
      <c r="U19" s="32" t="s">
        <v>26</v>
      </c>
      <c r="V19" s="58" t="s">
        <v>26</v>
      </c>
      <c r="W19" s="58" t="s">
        <v>26</v>
      </c>
      <c r="X19" s="58" t="s">
        <v>26</v>
      </c>
      <c r="Y19" s="58" t="s">
        <v>26</v>
      </c>
      <c r="Z19" s="58" t="s">
        <v>27</v>
      </c>
      <c r="AA19" s="58" t="s">
        <v>23</v>
      </c>
      <c r="AB19" s="58" t="s">
        <v>26</v>
      </c>
      <c r="AC19" s="58" t="s">
        <v>24</v>
      </c>
      <c r="AD19" s="58" t="s">
        <v>26</v>
      </c>
      <c r="AE19" s="58" t="s">
        <v>24</v>
      </c>
      <c r="AF19" s="58" t="s">
        <v>26</v>
      </c>
      <c r="AG19" s="58" t="s">
        <v>25</v>
      </c>
      <c r="AH19" s="32" t="s">
        <v>23</v>
      </c>
      <c r="AI19" s="65" t="s">
        <v>24</v>
      </c>
      <c r="AJ19" s="32" t="s">
        <v>24</v>
      </c>
      <c r="AK19" s="69" t="s">
        <v>24</v>
      </c>
      <c r="AL19" s="69" t="s">
        <v>24</v>
      </c>
      <c r="AM19" s="69" t="s">
        <v>24</v>
      </c>
      <c r="AN19" s="69" t="s">
        <v>24</v>
      </c>
      <c r="AO19" s="69" t="s">
        <v>23</v>
      </c>
      <c r="AP19" s="69" t="s">
        <v>24</v>
      </c>
      <c r="AQ19" s="69" t="s">
        <v>24</v>
      </c>
      <c r="AR19" s="69" t="s">
        <v>26</v>
      </c>
      <c r="AS19" s="69" t="s">
        <v>24</v>
      </c>
      <c r="AT19" s="69" t="s">
        <v>26</v>
      </c>
      <c r="AU19" s="69" t="s">
        <v>26</v>
      </c>
      <c r="AV19" s="71" t="s">
        <v>23</v>
      </c>
      <c r="AW19" s="69" t="s">
        <v>24</v>
      </c>
      <c r="AX19" s="69" t="s">
        <v>24</v>
      </c>
      <c r="AY19" s="68">
        <f t="shared" si="26"/>
        <v>13</v>
      </c>
      <c r="AZ19" s="5">
        <f t="shared" si="27"/>
        <v>11</v>
      </c>
      <c r="BA19" s="5">
        <f t="shared" si="28"/>
        <v>1</v>
      </c>
      <c r="BB19" s="5">
        <f t="shared" si="29"/>
        <v>0</v>
      </c>
      <c r="BC19" s="5">
        <f t="shared" si="30"/>
        <v>0</v>
      </c>
      <c r="BD19" s="5">
        <f t="shared" si="31"/>
        <v>0</v>
      </c>
      <c r="BE19" s="5">
        <f t="shared" si="32"/>
        <v>0</v>
      </c>
      <c r="BF19" s="5">
        <f t="shared" si="33"/>
        <v>0</v>
      </c>
      <c r="BG19" s="5">
        <f t="shared" si="34"/>
        <v>0</v>
      </c>
      <c r="BH19" s="8">
        <f t="shared" si="35"/>
        <v>0</v>
      </c>
      <c r="BI19" s="8">
        <f t="shared" si="36"/>
        <v>0</v>
      </c>
      <c r="BJ19" s="5">
        <f t="shared" si="37"/>
        <v>4</v>
      </c>
      <c r="BK19" s="5">
        <f t="shared" si="38"/>
        <v>1</v>
      </c>
      <c r="BL19" s="8">
        <f t="shared" si="39"/>
        <v>0</v>
      </c>
      <c r="BM19" s="5">
        <f t="shared" si="40"/>
        <v>0</v>
      </c>
      <c r="BN19" s="9">
        <f t="shared" si="15"/>
        <v>25</v>
      </c>
      <c r="BO19" s="10">
        <f t="shared" si="16"/>
        <v>4</v>
      </c>
      <c r="BP19" s="10">
        <f t="shared" si="17"/>
        <v>29</v>
      </c>
      <c r="BQ19" s="10">
        <f t="shared" si="18"/>
        <v>0</v>
      </c>
      <c r="BR19" s="56">
        <f t="shared" si="19"/>
        <v>0</v>
      </c>
      <c r="BS19" s="46">
        <f t="shared" si="20"/>
        <v>0</v>
      </c>
      <c r="BT19" s="11"/>
      <c r="BU19" s="11"/>
      <c r="BV19" s="12">
        <f t="shared" si="21"/>
        <v>-29</v>
      </c>
      <c r="BW19" s="2"/>
      <c r="BX19" s="2">
        <f t="shared" si="22"/>
        <v>0</v>
      </c>
      <c r="BY19" s="2">
        <f t="shared" si="23"/>
        <v>0</v>
      </c>
      <c r="BZ19" s="2"/>
      <c r="CA19" s="2">
        <f t="shared" si="24"/>
        <v>0</v>
      </c>
      <c r="CD19" s="30">
        <f t="shared" si="25"/>
        <v>0.16666666666666696</v>
      </c>
      <c r="CE19" s="14"/>
    </row>
    <row r="20" spans="1:83" ht="15.75" x14ac:dyDescent="0.25">
      <c r="A20" s="55">
        <v>11</v>
      </c>
      <c r="B20" s="84" t="s">
        <v>86</v>
      </c>
      <c r="C20" s="84" t="str">
        <f>VLOOKUP(B20,[1]Sheet!$C$2:$C$33,1,0)</f>
        <v>M028</v>
      </c>
      <c r="D20" s="85" t="s">
        <v>87</v>
      </c>
      <c r="E20" s="13" t="s">
        <v>65</v>
      </c>
      <c r="F20" s="32" t="s">
        <v>24</v>
      </c>
      <c r="G20" s="32" t="s">
        <v>24</v>
      </c>
      <c r="H20" s="32" t="s">
        <v>23</v>
      </c>
      <c r="I20" s="32" t="s">
        <v>26</v>
      </c>
      <c r="J20" s="32" t="s">
        <v>24</v>
      </c>
      <c r="K20" s="32" t="s">
        <v>24</v>
      </c>
      <c r="L20" s="32" t="s">
        <v>26</v>
      </c>
      <c r="M20" s="32" t="s">
        <v>24</v>
      </c>
      <c r="N20" s="32" t="s">
        <v>23</v>
      </c>
      <c r="O20" s="32" t="s">
        <v>26</v>
      </c>
      <c r="P20" s="32" t="s">
        <v>24</v>
      </c>
      <c r="Q20" s="32" t="s">
        <v>25</v>
      </c>
      <c r="R20" s="11" t="s">
        <v>24</v>
      </c>
      <c r="S20" s="11" t="s">
        <v>24</v>
      </c>
      <c r="T20" s="11" t="s">
        <v>26</v>
      </c>
      <c r="U20" s="62" t="s">
        <v>27</v>
      </c>
      <c r="V20" s="58" t="s">
        <v>23</v>
      </c>
      <c r="W20" s="58" t="s">
        <v>27</v>
      </c>
      <c r="X20" s="58" t="s">
        <v>27</v>
      </c>
      <c r="Y20" s="58" t="s">
        <v>27</v>
      </c>
      <c r="Z20" s="58" t="s">
        <v>27</v>
      </c>
      <c r="AA20" s="58" t="s">
        <v>27</v>
      </c>
      <c r="AB20" s="58" t="s">
        <v>23</v>
      </c>
      <c r="AC20" s="58" t="s">
        <v>24</v>
      </c>
      <c r="AD20" s="58" t="s">
        <v>24</v>
      </c>
      <c r="AE20" s="58" t="s">
        <v>24</v>
      </c>
      <c r="AF20" s="58" t="s">
        <v>24</v>
      </c>
      <c r="AG20" s="58" t="s">
        <v>26</v>
      </c>
      <c r="AH20" s="32" t="s">
        <v>26</v>
      </c>
      <c r="AI20" s="65" t="s">
        <v>23</v>
      </c>
      <c r="AJ20" s="32" t="s">
        <v>24</v>
      </c>
      <c r="AK20" s="69" t="s">
        <v>24</v>
      </c>
      <c r="AL20" s="69" t="s">
        <v>26</v>
      </c>
      <c r="AM20" s="69" t="s">
        <v>26</v>
      </c>
      <c r="AN20" s="69" t="s">
        <v>26</v>
      </c>
      <c r="AO20" s="69" t="s">
        <v>24</v>
      </c>
      <c r="AP20" s="71" t="s">
        <v>23</v>
      </c>
      <c r="AQ20" s="69" t="s">
        <v>24</v>
      </c>
      <c r="AR20" s="69" t="s">
        <v>24</v>
      </c>
      <c r="AS20" s="69" t="s">
        <v>24</v>
      </c>
      <c r="AT20" s="69" t="s">
        <v>24</v>
      </c>
      <c r="AU20" s="69" t="s">
        <v>26</v>
      </c>
      <c r="AV20" s="69" t="s">
        <v>26</v>
      </c>
      <c r="AW20" s="71" t="s">
        <v>23</v>
      </c>
      <c r="AX20" s="69" t="s">
        <v>24</v>
      </c>
      <c r="AY20" s="68">
        <f t="shared" si="26"/>
        <v>12</v>
      </c>
      <c r="AZ20" s="5">
        <f t="shared" si="27"/>
        <v>7</v>
      </c>
      <c r="BA20" s="5">
        <f t="shared" si="28"/>
        <v>6</v>
      </c>
      <c r="BB20" s="5">
        <f t="shared" si="29"/>
        <v>0</v>
      </c>
      <c r="BC20" s="5">
        <f t="shared" si="30"/>
        <v>0</v>
      </c>
      <c r="BD20" s="5">
        <f t="shared" si="31"/>
        <v>0</v>
      </c>
      <c r="BE20" s="5">
        <f t="shared" si="32"/>
        <v>0</v>
      </c>
      <c r="BF20" s="5">
        <f t="shared" si="33"/>
        <v>0</v>
      </c>
      <c r="BG20" s="5">
        <f t="shared" si="34"/>
        <v>0</v>
      </c>
      <c r="BH20" s="8">
        <f t="shared" si="35"/>
        <v>0</v>
      </c>
      <c r="BI20" s="8">
        <f t="shared" si="36"/>
        <v>0</v>
      </c>
      <c r="BJ20" s="5">
        <f t="shared" si="37"/>
        <v>5</v>
      </c>
      <c r="BK20" s="5">
        <f t="shared" si="38"/>
        <v>0</v>
      </c>
      <c r="BL20" s="8">
        <f t="shared" si="39"/>
        <v>0</v>
      </c>
      <c r="BM20" s="5">
        <f t="shared" si="40"/>
        <v>0</v>
      </c>
      <c r="BN20" s="9">
        <f t="shared" si="15"/>
        <v>25</v>
      </c>
      <c r="BO20" s="10">
        <f t="shared" si="16"/>
        <v>5</v>
      </c>
      <c r="BP20" s="10">
        <f t="shared" si="17"/>
        <v>30</v>
      </c>
      <c r="BQ20" s="10">
        <f t="shared" si="18"/>
        <v>0</v>
      </c>
      <c r="BR20" s="56">
        <f t="shared" si="19"/>
        <v>0</v>
      </c>
      <c r="BS20" s="46">
        <f t="shared" si="20"/>
        <v>0</v>
      </c>
      <c r="BT20" s="13"/>
      <c r="BU20" s="11"/>
      <c r="BV20" s="12">
        <f t="shared" si="21"/>
        <v>-30</v>
      </c>
      <c r="BW20" s="2"/>
      <c r="BX20" s="2">
        <f t="shared" si="22"/>
        <v>0</v>
      </c>
      <c r="BY20" s="2">
        <f t="shared" si="23"/>
        <v>0</v>
      </c>
      <c r="BZ20" s="2"/>
      <c r="CA20" s="2">
        <f t="shared" si="24"/>
        <v>0</v>
      </c>
      <c r="CD20" s="30">
        <f t="shared" si="25"/>
        <v>-0.83333333333333304</v>
      </c>
    </row>
    <row r="21" spans="1:83" ht="15.75" x14ac:dyDescent="0.25">
      <c r="A21" s="55">
        <v>12</v>
      </c>
      <c r="B21" s="84" t="s">
        <v>88</v>
      </c>
      <c r="C21" s="84" t="str">
        <f>VLOOKUP(B21,[1]Sheet!$C$2:$C$33,1,0)</f>
        <v>M033</v>
      </c>
      <c r="D21" s="85" t="s">
        <v>85</v>
      </c>
      <c r="E21" s="13" t="s">
        <v>65</v>
      </c>
      <c r="F21" s="32" t="s">
        <v>23</v>
      </c>
      <c r="G21" s="32" t="s">
        <v>24</v>
      </c>
      <c r="H21" s="32" t="s">
        <v>24</v>
      </c>
      <c r="I21" s="32" t="s">
        <v>24</v>
      </c>
      <c r="J21" s="32" t="s">
        <v>26</v>
      </c>
      <c r="K21" s="32" t="s">
        <v>24</v>
      </c>
      <c r="L21" s="32" t="s">
        <v>24</v>
      </c>
      <c r="M21" s="32" t="s">
        <v>23</v>
      </c>
      <c r="N21" s="32" t="s">
        <v>26</v>
      </c>
      <c r="O21" s="32" t="s">
        <v>26</v>
      </c>
      <c r="P21" s="32" t="s">
        <v>26</v>
      </c>
      <c r="Q21" s="32" t="s">
        <v>25</v>
      </c>
      <c r="R21" s="11" t="s">
        <v>26</v>
      </c>
      <c r="S21" s="11" t="s">
        <v>26</v>
      </c>
      <c r="T21" s="11" t="s">
        <v>23</v>
      </c>
      <c r="U21" s="32" t="s">
        <v>24</v>
      </c>
      <c r="V21" s="58" t="s">
        <v>24</v>
      </c>
      <c r="W21" s="58" t="s">
        <v>24</v>
      </c>
      <c r="X21" s="58" t="s">
        <v>24</v>
      </c>
      <c r="Y21" s="58" t="s">
        <v>24</v>
      </c>
      <c r="Z21" s="58" t="s">
        <v>24</v>
      </c>
      <c r="AA21" s="58" t="s">
        <v>23</v>
      </c>
      <c r="AB21" s="58" t="s">
        <v>25</v>
      </c>
      <c r="AC21" s="58" t="s">
        <v>24</v>
      </c>
      <c r="AD21" s="58" t="s">
        <v>26</v>
      </c>
      <c r="AE21" s="58" t="s">
        <v>24</v>
      </c>
      <c r="AF21" s="58" t="s">
        <v>24</v>
      </c>
      <c r="AG21" s="58" t="s">
        <v>24</v>
      </c>
      <c r="AH21" s="32" t="s">
        <v>23</v>
      </c>
      <c r="AI21" s="65" t="s">
        <v>24</v>
      </c>
      <c r="AJ21" s="32" t="s">
        <v>24</v>
      </c>
      <c r="AK21" s="69" t="s">
        <v>24</v>
      </c>
      <c r="AL21" s="69" t="s">
        <v>24</v>
      </c>
      <c r="AM21" s="69" t="s">
        <v>24</v>
      </c>
      <c r="AN21" s="69" t="s">
        <v>24</v>
      </c>
      <c r="AO21" s="69" t="s">
        <v>23</v>
      </c>
      <c r="AP21" s="69" t="s">
        <v>24</v>
      </c>
      <c r="AQ21" s="69" t="s">
        <v>24</v>
      </c>
      <c r="AR21" s="69" t="s">
        <v>24</v>
      </c>
      <c r="AS21" s="69" t="s">
        <v>24</v>
      </c>
      <c r="AT21" s="69" t="s">
        <v>24</v>
      </c>
      <c r="AU21" s="69" t="s">
        <v>24</v>
      </c>
      <c r="AV21" s="71" t="s">
        <v>23</v>
      </c>
      <c r="AW21" s="69" t="s">
        <v>24</v>
      </c>
      <c r="AX21" s="69" t="s">
        <v>24</v>
      </c>
      <c r="AY21" s="68">
        <f t="shared" si="26"/>
        <v>24</v>
      </c>
      <c r="AZ21" s="5">
        <f t="shared" si="27"/>
        <v>1</v>
      </c>
      <c r="BA21" s="5">
        <f t="shared" si="28"/>
        <v>0</v>
      </c>
      <c r="BB21" s="5">
        <f t="shared" si="29"/>
        <v>0</v>
      </c>
      <c r="BC21" s="5">
        <f t="shared" si="30"/>
        <v>0</v>
      </c>
      <c r="BD21" s="5">
        <f t="shared" si="31"/>
        <v>0</v>
      </c>
      <c r="BE21" s="5">
        <f t="shared" si="32"/>
        <v>0</v>
      </c>
      <c r="BF21" s="5">
        <f t="shared" si="33"/>
        <v>0</v>
      </c>
      <c r="BG21" s="5">
        <f t="shared" si="34"/>
        <v>0</v>
      </c>
      <c r="BH21" s="8">
        <f t="shared" si="35"/>
        <v>0</v>
      </c>
      <c r="BI21" s="8">
        <f t="shared" si="36"/>
        <v>0</v>
      </c>
      <c r="BJ21" s="5">
        <f t="shared" si="37"/>
        <v>4</v>
      </c>
      <c r="BK21" s="5">
        <f t="shared" si="38"/>
        <v>1</v>
      </c>
      <c r="BL21" s="8">
        <f t="shared" si="39"/>
        <v>0</v>
      </c>
      <c r="BM21" s="5">
        <f t="shared" si="40"/>
        <v>0</v>
      </c>
      <c r="BN21" s="9">
        <f t="shared" si="15"/>
        <v>25</v>
      </c>
      <c r="BO21" s="10">
        <f t="shared" si="16"/>
        <v>4</v>
      </c>
      <c r="BP21" s="10">
        <f t="shared" si="17"/>
        <v>29</v>
      </c>
      <c r="BQ21" s="10">
        <f t="shared" si="18"/>
        <v>0</v>
      </c>
      <c r="BR21" s="56">
        <f t="shared" si="19"/>
        <v>0</v>
      </c>
      <c r="BS21" s="46">
        <f t="shared" si="20"/>
        <v>0</v>
      </c>
      <c r="BT21" s="11"/>
      <c r="BU21" s="11"/>
      <c r="BV21" s="12">
        <f t="shared" si="21"/>
        <v>-29</v>
      </c>
      <c r="BW21" s="2"/>
      <c r="BX21" s="2">
        <f t="shared" si="22"/>
        <v>0</v>
      </c>
      <c r="BY21" s="2">
        <f t="shared" si="23"/>
        <v>0</v>
      </c>
      <c r="BZ21" s="2"/>
      <c r="CA21" s="2">
        <f t="shared" si="24"/>
        <v>0</v>
      </c>
      <c r="CD21" s="30">
        <f t="shared" si="25"/>
        <v>0.16666666666666696</v>
      </c>
    </row>
    <row r="22" spans="1:83" ht="15.75" x14ac:dyDescent="0.25">
      <c r="A22" s="55">
        <v>13</v>
      </c>
      <c r="B22" s="84" t="s">
        <v>89</v>
      </c>
      <c r="C22" s="84" t="str">
        <f>VLOOKUP(B22,[1]Sheet!$C$2:$C$33,1,0)</f>
        <v>M040</v>
      </c>
      <c r="D22" s="85" t="s">
        <v>90</v>
      </c>
      <c r="E22" s="13" t="s">
        <v>65</v>
      </c>
      <c r="F22" s="32" t="s">
        <v>26</v>
      </c>
      <c r="G22" s="32" t="s">
        <v>26</v>
      </c>
      <c r="H22" s="32" t="s">
        <v>26</v>
      </c>
      <c r="I22" s="32" t="s">
        <v>26</v>
      </c>
      <c r="J22" s="32" t="s">
        <v>23</v>
      </c>
      <c r="K22" s="32" t="s">
        <v>27</v>
      </c>
      <c r="L22" s="32" t="s">
        <v>27</v>
      </c>
      <c r="M22" s="32" t="s">
        <v>25</v>
      </c>
      <c r="N22" s="32" t="s">
        <v>27</v>
      </c>
      <c r="O22" s="32" t="s">
        <v>25</v>
      </c>
      <c r="P22" s="32" t="s">
        <v>26</v>
      </c>
      <c r="Q22" s="32" t="s">
        <v>23</v>
      </c>
      <c r="R22" s="11" t="s">
        <v>25</v>
      </c>
      <c r="S22" s="11" t="s">
        <v>24</v>
      </c>
      <c r="T22" s="11" t="s">
        <v>26</v>
      </c>
      <c r="U22" s="32" t="s">
        <v>26</v>
      </c>
      <c r="V22" s="58" t="s">
        <v>26</v>
      </c>
      <c r="W22" s="58" t="s">
        <v>26</v>
      </c>
      <c r="X22" s="58" t="s">
        <v>23</v>
      </c>
      <c r="Y22" s="58" t="s">
        <v>24</v>
      </c>
      <c r="Z22" s="58" t="s">
        <v>24</v>
      </c>
      <c r="AA22" s="58" t="s">
        <v>24</v>
      </c>
      <c r="AB22" s="58" t="s">
        <v>24</v>
      </c>
      <c r="AC22" s="58" t="s">
        <v>24</v>
      </c>
      <c r="AD22" s="58" t="s">
        <v>24</v>
      </c>
      <c r="AE22" s="58" t="s">
        <v>26</v>
      </c>
      <c r="AF22" s="58" t="s">
        <v>23</v>
      </c>
      <c r="AG22" s="58" t="s">
        <v>26</v>
      </c>
      <c r="AH22" s="32" t="s">
        <v>25</v>
      </c>
      <c r="AI22" s="65" t="s">
        <v>26</v>
      </c>
      <c r="AJ22" s="32" t="s">
        <v>26</v>
      </c>
      <c r="AK22" s="69" t="s">
        <v>26</v>
      </c>
      <c r="AL22" s="32" t="s">
        <v>23</v>
      </c>
      <c r="AM22" s="69" t="s">
        <v>26</v>
      </c>
      <c r="AN22" s="69" t="s">
        <v>26</v>
      </c>
      <c r="AO22" s="69" t="s">
        <v>24</v>
      </c>
      <c r="AP22" s="69" t="s">
        <v>24</v>
      </c>
      <c r="AQ22" s="69" t="s">
        <v>24</v>
      </c>
      <c r="AR22" s="69" t="s">
        <v>24</v>
      </c>
      <c r="AS22" s="69" t="s">
        <v>23</v>
      </c>
      <c r="AT22" s="69" t="s">
        <v>26</v>
      </c>
      <c r="AU22" s="69" t="s">
        <v>24</v>
      </c>
      <c r="AV22" s="69" t="s">
        <v>24</v>
      </c>
      <c r="AW22" s="69" t="s">
        <v>24</v>
      </c>
      <c r="AX22" s="69" t="s">
        <v>24</v>
      </c>
      <c r="AY22" s="68">
        <f t="shared" si="26"/>
        <v>14</v>
      </c>
      <c r="AZ22" s="5">
        <f t="shared" si="27"/>
        <v>11</v>
      </c>
      <c r="BA22" s="5">
        <f t="shared" si="28"/>
        <v>0</v>
      </c>
      <c r="BB22" s="5">
        <f t="shared" si="29"/>
        <v>0</v>
      </c>
      <c r="BC22" s="5">
        <f t="shared" si="30"/>
        <v>0</v>
      </c>
      <c r="BD22" s="5">
        <f t="shared" si="31"/>
        <v>0</v>
      </c>
      <c r="BE22" s="5">
        <f t="shared" si="32"/>
        <v>0</v>
      </c>
      <c r="BF22" s="5">
        <f t="shared" si="33"/>
        <v>0</v>
      </c>
      <c r="BG22" s="5">
        <f t="shared" si="34"/>
        <v>0</v>
      </c>
      <c r="BH22" s="8">
        <f t="shared" si="35"/>
        <v>0</v>
      </c>
      <c r="BI22" s="8">
        <f t="shared" si="36"/>
        <v>0</v>
      </c>
      <c r="BJ22" s="5">
        <f t="shared" si="37"/>
        <v>4</v>
      </c>
      <c r="BK22" s="5">
        <f t="shared" si="38"/>
        <v>1</v>
      </c>
      <c r="BL22" s="8">
        <f t="shared" si="39"/>
        <v>0</v>
      </c>
      <c r="BM22" s="5">
        <f t="shared" si="40"/>
        <v>0</v>
      </c>
      <c r="BN22" s="9">
        <f t="shared" si="15"/>
        <v>25</v>
      </c>
      <c r="BO22" s="10">
        <f t="shared" si="16"/>
        <v>4</v>
      </c>
      <c r="BP22" s="10">
        <f t="shared" si="17"/>
        <v>29</v>
      </c>
      <c r="BQ22" s="10">
        <f t="shared" si="18"/>
        <v>0</v>
      </c>
      <c r="BR22" s="56">
        <f t="shared" si="19"/>
        <v>0</v>
      </c>
      <c r="BS22" s="46">
        <f t="shared" si="20"/>
        <v>0</v>
      </c>
      <c r="BT22" s="11"/>
      <c r="BU22" s="11"/>
      <c r="BV22" s="12">
        <f t="shared" si="21"/>
        <v>-29</v>
      </c>
      <c r="BW22" s="2"/>
      <c r="BX22" s="2">
        <f t="shared" si="22"/>
        <v>0</v>
      </c>
      <c r="BY22" s="2">
        <f t="shared" si="23"/>
        <v>0</v>
      </c>
      <c r="BZ22" s="2"/>
      <c r="CA22" s="2">
        <f t="shared" si="24"/>
        <v>0</v>
      </c>
      <c r="CD22" s="30">
        <f t="shared" si="25"/>
        <v>0.16666666666666696</v>
      </c>
    </row>
    <row r="23" spans="1:83" ht="15.75" x14ac:dyDescent="0.25">
      <c r="A23" s="55">
        <v>14</v>
      </c>
      <c r="B23" s="84" t="s">
        <v>91</v>
      </c>
      <c r="C23" s="84" t="str">
        <f>VLOOKUP(B23,[1]Sheet!$C$2:$C$33,1,0)</f>
        <v>M047</v>
      </c>
      <c r="D23" s="85" t="s">
        <v>92</v>
      </c>
      <c r="E23" s="13" t="s">
        <v>65</v>
      </c>
      <c r="F23" s="32" t="s">
        <v>24</v>
      </c>
      <c r="G23" s="32" t="s">
        <v>24</v>
      </c>
      <c r="H23" s="32" t="s">
        <v>23</v>
      </c>
      <c r="I23" s="32" t="s">
        <v>24</v>
      </c>
      <c r="J23" s="32" t="s">
        <v>24</v>
      </c>
      <c r="K23" s="32" t="s">
        <v>24</v>
      </c>
      <c r="L23" s="32" t="s">
        <v>24</v>
      </c>
      <c r="M23" s="32" t="s">
        <v>24</v>
      </c>
      <c r="N23" s="32" t="s">
        <v>24</v>
      </c>
      <c r="O23" s="32" t="s">
        <v>23</v>
      </c>
      <c r="P23" s="32" t="s">
        <v>26</v>
      </c>
      <c r="Q23" s="32" t="s">
        <v>26</v>
      </c>
      <c r="R23" s="11" t="s">
        <v>24</v>
      </c>
      <c r="S23" s="11" t="s">
        <v>24</v>
      </c>
      <c r="T23" s="11" t="s">
        <v>24</v>
      </c>
      <c r="U23" s="32" t="s">
        <v>24</v>
      </c>
      <c r="V23" s="58" t="s">
        <v>23</v>
      </c>
      <c r="W23" s="58" t="s">
        <v>25</v>
      </c>
      <c r="X23" s="58" t="s">
        <v>25</v>
      </c>
      <c r="Y23" s="58" t="s">
        <v>24</v>
      </c>
      <c r="Z23" s="58" t="s">
        <v>24</v>
      </c>
      <c r="AA23" s="58" t="s">
        <v>25</v>
      </c>
      <c r="AB23" s="58" t="s">
        <v>24</v>
      </c>
      <c r="AC23" s="58" t="s">
        <v>23</v>
      </c>
      <c r="AD23" s="58" t="s">
        <v>26</v>
      </c>
      <c r="AE23" s="58" t="s">
        <v>27</v>
      </c>
      <c r="AF23" s="58" t="s">
        <v>27</v>
      </c>
      <c r="AG23" s="58" t="s">
        <v>27</v>
      </c>
      <c r="AH23" s="32" t="s">
        <v>27</v>
      </c>
      <c r="AI23" s="65" t="s">
        <v>27</v>
      </c>
      <c r="AJ23" s="32" t="s">
        <v>23</v>
      </c>
      <c r="AK23" s="69" t="s">
        <v>24</v>
      </c>
      <c r="AL23" s="69" t="s">
        <v>27</v>
      </c>
      <c r="AM23" s="69" t="s">
        <v>27</v>
      </c>
      <c r="AN23" s="69" t="s">
        <v>27</v>
      </c>
      <c r="AO23" s="69" t="s">
        <v>27</v>
      </c>
      <c r="AP23" s="69" t="s">
        <v>27</v>
      </c>
      <c r="AQ23" s="69" t="s">
        <v>23</v>
      </c>
      <c r="AR23" s="69" t="s">
        <v>27</v>
      </c>
      <c r="AS23" s="69" t="s">
        <v>27</v>
      </c>
      <c r="AT23" s="69" t="s">
        <v>27</v>
      </c>
      <c r="AU23" s="69" t="s">
        <v>27</v>
      </c>
      <c r="AV23" s="69" t="s">
        <v>27</v>
      </c>
      <c r="AW23" s="69" t="s">
        <v>27</v>
      </c>
      <c r="AX23" s="81" t="s">
        <v>23</v>
      </c>
      <c r="AY23" s="68">
        <f t="shared" si="26"/>
        <v>5</v>
      </c>
      <c r="AZ23" s="5">
        <f t="shared" si="27"/>
        <v>1</v>
      </c>
      <c r="BA23" s="5">
        <f t="shared" si="28"/>
        <v>16</v>
      </c>
      <c r="BB23" s="5">
        <f t="shared" si="29"/>
        <v>0</v>
      </c>
      <c r="BC23" s="5">
        <f t="shared" si="30"/>
        <v>0</v>
      </c>
      <c r="BD23" s="5">
        <f t="shared" si="31"/>
        <v>0</v>
      </c>
      <c r="BE23" s="5">
        <f t="shared" si="32"/>
        <v>0</v>
      </c>
      <c r="BF23" s="5">
        <f t="shared" si="33"/>
        <v>0</v>
      </c>
      <c r="BG23" s="5">
        <f t="shared" si="34"/>
        <v>0</v>
      </c>
      <c r="BH23" s="8">
        <f t="shared" si="35"/>
        <v>0</v>
      </c>
      <c r="BI23" s="8">
        <f t="shared" si="36"/>
        <v>0</v>
      </c>
      <c r="BJ23" s="5">
        <f t="shared" si="37"/>
        <v>5</v>
      </c>
      <c r="BK23" s="5">
        <f t="shared" si="38"/>
        <v>3</v>
      </c>
      <c r="BL23" s="8">
        <f t="shared" si="39"/>
        <v>0</v>
      </c>
      <c r="BM23" s="5">
        <f t="shared" si="40"/>
        <v>0</v>
      </c>
      <c r="BN23" s="9">
        <f t="shared" si="15"/>
        <v>22</v>
      </c>
      <c r="BO23" s="10">
        <f t="shared" si="16"/>
        <v>5</v>
      </c>
      <c r="BP23" s="10">
        <f t="shared" si="17"/>
        <v>27</v>
      </c>
      <c r="BQ23" s="10">
        <f t="shared" si="18"/>
        <v>0</v>
      </c>
      <c r="BR23" s="56">
        <f t="shared" si="19"/>
        <v>0</v>
      </c>
      <c r="BS23" s="46">
        <f t="shared" si="20"/>
        <v>0</v>
      </c>
      <c r="BT23" s="11"/>
      <c r="BU23" s="11"/>
      <c r="BV23" s="12">
        <f t="shared" si="21"/>
        <v>-27</v>
      </c>
      <c r="BW23" s="2"/>
      <c r="BX23" s="2">
        <f t="shared" si="22"/>
        <v>0</v>
      </c>
      <c r="BY23" s="2">
        <f t="shared" si="23"/>
        <v>0</v>
      </c>
      <c r="BZ23" s="2"/>
      <c r="CA23" s="2">
        <f t="shared" si="24"/>
        <v>0</v>
      </c>
      <c r="CD23" s="30">
        <f t="shared" si="25"/>
        <v>-1.3333333333333335</v>
      </c>
    </row>
    <row r="24" spans="1:83" ht="15.75" x14ac:dyDescent="0.25">
      <c r="A24" s="55">
        <v>15</v>
      </c>
      <c r="B24" s="84" t="s">
        <v>93</v>
      </c>
      <c r="C24" s="84" t="s">
        <v>146</v>
      </c>
      <c r="D24" s="85" t="s">
        <v>94</v>
      </c>
      <c r="E24" s="13" t="s">
        <v>65</v>
      </c>
      <c r="F24" s="11" t="s">
        <v>24</v>
      </c>
      <c r="G24" s="32" t="s">
        <v>24</v>
      </c>
      <c r="H24" s="11" t="s">
        <v>24</v>
      </c>
      <c r="I24" s="32" t="s">
        <v>23</v>
      </c>
      <c r="J24" s="11" t="s">
        <v>26</v>
      </c>
      <c r="K24" s="32" t="s">
        <v>24</v>
      </c>
      <c r="L24" s="32" t="s">
        <v>24</v>
      </c>
      <c r="M24" s="11" t="s">
        <v>25</v>
      </c>
      <c r="N24" s="32" t="s">
        <v>26</v>
      </c>
      <c r="O24" s="32" t="s">
        <v>24</v>
      </c>
      <c r="P24" s="32" t="s">
        <v>23</v>
      </c>
      <c r="Q24" s="32" t="s">
        <v>24</v>
      </c>
      <c r="R24" s="11" t="s">
        <v>24</v>
      </c>
      <c r="S24" s="11" t="s">
        <v>24</v>
      </c>
      <c r="T24" s="11" t="s">
        <v>24</v>
      </c>
      <c r="U24" s="69" t="s">
        <v>24</v>
      </c>
      <c r="V24" s="58" t="s">
        <v>24</v>
      </c>
      <c r="W24" s="58" t="s">
        <v>23</v>
      </c>
      <c r="X24" s="58" t="s">
        <v>24</v>
      </c>
      <c r="Y24" s="58" t="s">
        <v>24</v>
      </c>
      <c r="Z24" s="58" t="s">
        <v>24</v>
      </c>
      <c r="AA24" s="58" t="s">
        <v>24</v>
      </c>
      <c r="AB24" s="58" t="s">
        <v>24</v>
      </c>
      <c r="AC24" s="58" t="s">
        <v>24</v>
      </c>
      <c r="AD24" s="58" t="s">
        <v>24</v>
      </c>
      <c r="AE24" s="58" t="s">
        <v>23</v>
      </c>
      <c r="AF24" s="58" t="s">
        <v>24</v>
      </c>
      <c r="AG24" s="58" t="s">
        <v>24</v>
      </c>
      <c r="AH24" s="58" t="s">
        <v>24</v>
      </c>
      <c r="AI24" s="66" t="s">
        <v>24</v>
      </c>
      <c r="AJ24" s="32" t="s">
        <v>25</v>
      </c>
      <c r="AK24" s="32" t="s">
        <v>25</v>
      </c>
      <c r="AL24" s="32" t="s">
        <v>25</v>
      </c>
      <c r="AM24" s="32" t="s">
        <v>25</v>
      </c>
      <c r="AN24" s="32" t="s">
        <v>25</v>
      </c>
      <c r="AO24" s="32" t="s">
        <v>25</v>
      </c>
      <c r="AP24" s="32" t="s">
        <v>25</v>
      </c>
      <c r="AQ24" s="32" t="s">
        <v>25</v>
      </c>
      <c r="AR24" s="32" t="s">
        <v>25</v>
      </c>
      <c r="AS24" s="32" t="s">
        <v>25</v>
      </c>
      <c r="AT24" s="32" t="s">
        <v>25</v>
      </c>
      <c r="AU24" s="32" t="s">
        <v>25</v>
      </c>
      <c r="AV24" s="32" t="s">
        <v>25</v>
      </c>
      <c r="AW24" s="32" t="s">
        <v>25</v>
      </c>
      <c r="AX24" s="32" t="s">
        <v>25</v>
      </c>
      <c r="AY24" s="68">
        <f t="shared" si="26"/>
        <v>13</v>
      </c>
      <c r="AZ24" s="5">
        <f t="shared" si="27"/>
        <v>0</v>
      </c>
      <c r="BA24" s="5">
        <f t="shared" si="28"/>
        <v>0</v>
      </c>
      <c r="BB24" s="5">
        <f t="shared" si="29"/>
        <v>0</v>
      </c>
      <c r="BC24" s="5">
        <f t="shared" si="30"/>
        <v>0</v>
      </c>
      <c r="BD24" s="5">
        <f t="shared" si="31"/>
        <v>0</v>
      </c>
      <c r="BE24" s="5">
        <f t="shared" si="32"/>
        <v>0</v>
      </c>
      <c r="BF24" s="5">
        <f t="shared" si="33"/>
        <v>0</v>
      </c>
      <c r="BG24" s="5">
        <f t="shared" si="34"/>
        <v>0</v>
      </c>
      <c r="BH24" s="8">
        <f t="shared" si="35"/>
        <v>0</v>
      </c>
      <c r="BI24" s="8">
        <f t="shared" si="36"/>
        <v>0</v>
      </c>
      <c r="BJ24" s="5">
        <f t="shared" si="37"/>
        <v>2</v>
      </c>
      <c r="BK24" s="5">
        <f t="shared" si="38"/>
        <v>15</v>
      </c>
      <c r="BL24" s="8">
        <f t="shared" si="39"/>
        <v>0</v>
      </c>
      <c r="BM24" s="5">
        <f t="shared" si="40"/>
        <v>0</v>
      </c>
      <c r="BN24" s="9">
        <f t="shared" si="15"/>
        <v>13</v>
      </c>
      <c r="BO24" s="10">
        <f t="shared" si="16"/>
        <v>2</v>
      </c>
      <c r="BP24" s="10">
        <f t="shared" si="17"/>
        <v>15</v>
      </c>
      <c r="BQ24" s="10">
        <f t="shared" si="18"/>
        <v>0</v>
      </c>
      <c r="BR24" s="56">
        <f t="shared" si="19"/>
        <v>0</v>
      </c>
      <c r="BS24" s="46">
        <f t="shared" si="20"/>
        <v>0</v>
      </c>
      <c r="BT24" s="11"/>
      <c r="BU24" s="11"/>
      <c r="BV24" s="12">
        <f t="shared" si="21"/>
        <v>-15</v>
      </c>
      <c r="BW24" s="2"/>
      <c r="BX24" s="2">
        <f t="shared" si="22"/>
        <v>0</v>
      </c>
      <c r="BY24" s="2">
        <f t="shared" si="23"/>
        <v>0</v>
      </c>
      <c r="BZ24" s="2"/>
      <c r="CA24" s="2">
        <f t="shared" si="24"/>
        <v>0</v>
      </c>
      <c r="CD24" s="30">
        <f t="shared" si="25"/>
        <v>0.16666666666666652</v>
      </c>
    </row>
    <row r="25" spans="1:83" ht="15.75" x14ac:dyDescent="0.25">
      <c r="A25" s="55">
        <v>16</v>
      </c>
      <c r="B25" s="84" t="s">
        <v>95</v>
      </c>
      <c r="C25" s="84" t="str">
        <f>VLOOKUP(B25,[1]Sheet!$C$2:$C$33,1,0)</f>
        <v>M053</v>
      </c>
      <c r="D25" s="85" t="s">
        <v>96</v>
      </c>
      <c r="E25" s="13" t="s">
        <v>65</v>
      </c>
      <c r="F25" s="13" t="s">
        <v>24</v>
      </c>
      <c r="G25" s="13" t="s">
        <v>24</v>
      </c>
      <c r="H25" s="13" t="s">
        <v>24</v>
      </c>
      <c r="I25" s="11" t="s">
        <v>24</v>
      </c>
      <c r="J25" s="32" t="s">
        <v>23</v>
      </c>
      <c r="K25" s="32" t="s">
        <v>24</v>
      </c>
      <c r="L25" s="32" t="s">
        <v>25</v>
      </c>
      <c r="M25" s="11" t="s">
        <v>27</v>
      </c>
      <c r="N25" s="32" t="s">
        <v>26</v>
      </c>
      <c r="O25" s="32" t="s">
        <v>24</v>
      </c>
      <c r="P25" s="11" t="s">
        <v>24</v>
      </c>
      <c r="Q25" s="32" t="s">
        <v>24</v>
      </c>
      <c r="R25" s="11" t="s">
        <v>24</v>
      </c>
      <c r="S25" s="11" t="s">
        <v>23</v>
      </c>
      <c r="T25" s="11" t="s">
        <v>24</v>
      </c>
      <c r="U25" s="32" t="s">
        <v>24</v>
      </c>
      <c r="V25" s="69" t="s">
        <v>24</v>
      </c>
      <c r="W25" s="69" t="s">
        <v>24</v>
      </c>
      <c r="X25" s="69" t="s">
        <v>24</v>
      </c>
      <c r="Y25" s="69" t="s">
        <v>23</v>
      </c>
      <c r="Z25" s="69" t="s">
        <v>24</v>
      </c>
      <c r="AA25" s="69" t="s">
        <v>24</v>
      </c>
      <c r="AB25" s="69" t="s">
        <v>24</v>
      </c>
      <c r="AC25" s="69" t="s">
        <v>24</v>
      </c>
      <c r="AD25" s="58" t="s">
        <v>24</v>
      </c>
      <c r="AE25" s="69" t="s">
        <v>24</v>
      </c>
      <c r="AF25" s="69" t="s">
        <v>24</v>
      </c>
      <c r="AG25" s="69" t="s">
        <v>23</v>
      </c>
      <c r="AH25" s="69" t="s">
        <v>24</v>
      </c>
      <c r="AI25" s="64" t="s">
        <v>24</v>
      </c>
      <c r="AJ25" s="62" t="s">
        <v>24</v>
      </c>
      <c r="AK25" s="69" t="s">
        <v>24</v>
      </c>
      <c r="AL25" s="32" t="s">
        <v>25</v>
      </c>
      <c r="AM25" s="32" t="s">
        <v>23</v>
      </c>
      <c r="AN25" s="69" t="s">
        <v>24</v>
      </c>
      <c r="AO25" s="69" t="s">
        <v>24</v>
      </c>
      <c r="AP25" s="69" t="s">
        <v>24</v>
      </c>
      <c r="AQ25" s="69" t="s">
        <v>24</v>
      </c>
      <c r="AR25" s="69" t="s">
        <v>24</v>
      </c>
      <c r="AS25" s="69" t="s">
        <v>24</v>
      </c>
      <c r="AT25" s="69" t="s">
        <v>24</v>
      </c>
      <c r="AU25" s="81" t="s">
        <v>23</v>
      </c>
      <c r="AV25" s="69" t="s">
        <v>24</v>
      </c>
      <c r="AW25" s="32" t="s">
        <v>25</v>
      </c>
      <c r="AX25" s="69" t="s">
        <v>27</v>
      </c>
      <c r="AY25" s="68">
        <f t="shared" si="26"/>
        <v>23</v>
      </c>
      <c r="AZ25" s="5">
        <f t="shared" si="27"/>
        <v>0</v>
      </c>
      <c r="BA25" s="5">
        <f t="shared" si="28"/>
        <v>1</v>
      </c>
      <c r="BB25" s="5">
        <f t="shared" si="29"/>
        <v>0</v>
      </c>
      <c r="BC25" s="5">
        <f t="shared" si="30"/>
        <v>0</v>
      </c>
      <c r="BD25" s="5">
        <f t="shared" si="31"/>
        <v>0</v>
      </c>
      <c r="BE25" s="5">
        <f t="shared" si="32"/>
        <v>0</v>
      </c>
      <c r="BF25" s="5">
        <f t="shared" si="33"/>
        <v>0</v>
      </c>
      <c r="BG25" s="5">
        <f t="shared" si="34"/>
        <v>0</v>
      </c>
      <c r="BH25" s="8">
        <f t="shared" si="35"/>
        <v>0</v>
      </c>
      <c r="BI25" s="8">
        <f t="shared" si="36"/>
        <v>0</v>
      </c>
      <c r="BJ25" s="5">
        <f t="shared" si="37"/>
        <v>4</v>
      </c>
      <c r="BK25" s="5">
        <f t="shared" si="38"/>
        <v>2</v>
      </c>
      <c r="BL25" s="8">
        <f t="shared" si="39"/>
        <v>0</v>
      </c>
      <c r="BM25" s="5">
        <f t="shared" si="40"/>
        <v>0</v>
      </c>
      <c r="BN25" s="9">
        <f t="shared" si="15"/>
        <v>24</v>
      </c>
      <c r="BO25" s="10">
        <f t="shared" si="16"/>
        <v>4</v>
      </c>
      <c r="BP25" s="10">
        <f t="shared" si="17"/>
        <v>28</v>
      </c>
      <c r="BQ25" s="10">
        <f t="shared" si="18"/>
        <v>0</v>
      </c>
      <c r="BR25" s="56">
        <f t="shared" si="19"/>
        <v>0</v>
      </c>
      <c r="BS25" s="46">
        <f t="shared" si="20"/>
        <v>0</v>
      </c>
      <c r="BT25" s="11"/>
      <c r="BU25" s="11"/>
      <c r="BV25" s="12">
        <f t="shared" si="21"/>
        <v>-28</v>
      </c>
      <c r="BW25" s="2"/>
      <c r="BX25" s="2">
        <f t="shared" si="22"/>
        <v>0</v>
      </c>
      <c r="BY25" s="2">
        <f t="shared" si="23"/>
        <v>0</v>
      </c>
      <c r="BZ25" s="2"/>
      <c r="CA25" s="2">
        <f t="shared" si="24"/>
        <v>0</v>
      </c>
      <c r="CD25" s="30">
        <f t="shared" si="25"/>
        <v>0</v>
      </c>
    </row>
    <row r="26" spans="1:83" ht="15.75" x14ac:dyDescent="0.25">
      <c r="A26" s="55">
        <v>17</v>
      </c>
      <c r="B26" s="84" t="s">
        <v>97</v>
      </c>
      <c r="C26" s="84" t="str">
        <f>VLOOKUP(B26,[1]Sheet!$C$2:$C$33,1,0)</f>
        <v>M055</v>
      </c>
      <c r="D26" s="85" t="s">
        <v>28</v>
      </c>
      <c r="E26" s="13" t="s">
        <v>65</v>
      </c>
      <c r="F26" s="32" t="s">
        <v>24</v>
      </c>
      <c r="G26" s="32" t="s">
        <v>24</v>
      </c>
      <c r="H26" s="32" t="s">
        <v>24</v>
      </c>
      <c r="I26" s="32" t="s">
        <v>23</v>
      </c>
      <c r="J26" s="32" t="s">
        <v>24</v>
      </c>
      <c r="K26" s="32" t="s">
        <v>24</v>
      </c>
      <c r="L26" s="32" t="s">
        <v>25</v>
      </c>
      <c r="M26" s="32" t="s">
        <v>24</v>
      </c>
      <c r="N26" s="32" t="s">
        <v>24</v>
      </c>
      <c r="O26" s="32" t="s">
        <v>24</v>
      </c>
      <c r="P26" s="32" t="s">
        <v>25</v>
      </c>
      <c r="Q26" s="32" t="s">
        <v>25</v>
      </c>
      <c r="R26" s="11" t="s">
        <v>25</v>
      </c>
      <c r="S26" s="11" t="s">
        <v>25</v>
      </c>
      <c r="T26" s="11" t="s">
        <v>25</v>
      </c>
      <c r="U26" s="32" t="s">
        <v>25</v>
      </c>
      <c r="V26" s="58" t="s">
        <v>25</v>
      </c>
      <c r="W26" s="58" t="s">
        <v>24</v>
      </c>
      <c r="X26" s="58" t="s">
        <v>24</v>
      </c>
      <c r="Y26" s="58" t="s">
        <v>24</v>
      </c>
      <c r="Z26" s="58" t="s">
        <v>23</v>
      </c>
      <c r="AA26" s="58" t="s">
        <v>25</v>
      </c>
      <c r="AB26" s="58" t="s">
        <v>24</v>
      </c>
      <c r="AC26" s="58" t="s">
        <v>25</v>
      </c>
      <c r="AD26" s="58" t="s">
        <v>24</v>
      </c>
      <c r="AE26" s="58" t="s">
        <v>24</v>
      </c>
      <c r="AF26" s="58" t="s">
        <v>24</v>
      </c>
      <c r="AG26" s="58" t="s">
        <v>24</v>
      </c>
      <c r="AH26" s="32" t="s">
        <v>23</v>
      </c>
      <c r="AI26" s="65" t="s">
        <v>24</v>
      </c>
      <c r="AJ26" s="32" t="s">
        <v>25</v>
      </c>
      <c r="AK26" s="69" t="s">
        <v>24</v>
      </c>
      <c r="AL26" s="69" t="s">
        <v>24</v>
      </c>
      <c r="AM26" s="69" t="s">
        <v>24</v>
      </c>
      <c r="AN26" s="69" t="s">
        <v>24</v>
      </c>
      <c r="AO26" s="69" t="s">
        <v>23</v>
      </c>
      <c r="AP26" s="69" t="s">
        <v>24</v>
      </c>
      <c r="AQ26" s="69" t="s">
        <v>25</v>
      </c>
      <c r="AR26" s="69" t="s">
        <v>24</v>
      </c>
      <c r="AS26" s="69" t="s">
        <v>24</v>
      </c>
      <c r="AT26" s="69" t="s">
        <v>24</v>
      </c>
      <c r="AU26" s="69" t="s">
        <v>24</v>
      </c>
      <c r="AV26" s="69" t="s">
        <v>24</v>
      </c>
      <c r="AW26" s="69" t="s">
        <v>24</v>
      </c>
      <c r="AX26" s="81" t="s">
        <v>23</v>
      </c>
      <c r="AY26" s="68">
        <f t="shared" si="26"/>
        <v>20</v>
      </c>
      <c r="AZ26" s="5">
        <f t="shared" si="27"/>
        <v>0</v>
      </c>
      <c r="BA26" s="5">
        <f t="shared" si="28"/>
        <v>0</v>
      </c>
      <c r="BB26" s="5">
        <f t="shared" si="29"/>
        <v>0</v>
      </c>
      <c r="BC26" s="5">
        <f t="shared" si="30"/>
        <v>0</v>
      </c>
      <c r="BD26" s="5">
        <f t="shared" si="31"/>
        <v>0</v>
      </c>
      <c r="BE26" s="5">
        <f t="shared" si="32"/>
        <v>0</v>
      </c>
      <c r="BF26" s="5">
        <f t="shared" si="33"/>
        <v>0</v>
      </c>
      <c r="BG26" s="5">
        <f t="shared" si="34"/>
        <v>0</v>
      </c>
      <c r="BH26" s="8">
        <f t="shared" si="35"/>
        <v>0</v>
      </c>
      <c r="BI26" s="8">
        <f t="shared" si="36"/>
        <v>0</v>
      </c>
      <c r="BJ26" s="5">
        <f t="shared" si="37"/>
        <v>4</v>
      </c>
      <c r="BK26" s="5">
        <f t="shared" si="38"/>
        <v>6</v>
      </c>
      <c r="BL26" s="8">
        <f t="shared" si="39"/>
        <v>0</v>
      </c>
      <c r="BM26" s="5">
        <f t="shared" si="40"/>
        <v>0</v>
      </c>
      <c r="BN26" s="9">
        <f t="shared" si="15"/>
        <v>20</v>
      </c>
      <c r="BO26" s="10">
        <f t="shared" si="16"/>
        <v>4</v>
      </c>
      <c r="BP26" s="10">
        <f t="shared" si="17"/>
        <v>24</v>
      </c>
      <c r="BQ26" s="10">
        <f t="shared" si="18"/>
        <v>0</v>
      </c>
      <c r="BR26" s="56">
        <f t="shared" si="19"/>
        <v>0</v>
      </c>
      <c r="BS26" s="46">
        <f t="shared" si="20"/>
        <v>0</v>
      </c>
      <c r="BT26" s="11"/>
      <c r="BU26" s="11"/>
      <c r="BV26" s="12">
        <f t="shared" si="21"/>
        <v>-24</v>
      </c>
      <c r="BW26" s="2"/>
      <c r="BX26" s="2">
        <f t="shared" si="22"/>
        <v>0</v>
      </c>
      <c r="BY26" s="2">
        <f t="shared" si="23"/>
        <v>0</v>
      </c>
      <c r="BZ26" s="2"/>
      <c r="CA26" s="2">
        <f t="shared" si="24"/>
        <v>0</v>
      </c>
      <c r="CD26" s="30">
        <f t="shared" si="25"/>
        <v>-0.66666666666666652</v>
      </c>
    </row>
    <row r="27" spans="1:83" ht="15.75" x14ac:dyDescent="0.25">
      <c r="A27" s="55">
        <v>18</v>
      </c>
      <c r="B27" s="87" t="s">
        <v>102</v>
      </c>
      <c r="C27" s="84" t="str">
        <f>VLOOKUP(B27,[1]Sheet!$C$2:$C$33,1,0)</f>
        <v>M094</v>
      </c>
      <c r="D27" s="88" t="s">
        <v>101</v>
      </c>
      <c r="E27" s="13" t="s">
        <v>65</v>
      </c>
      <c r="F27" s="58" t="s">
        <v>24</v>
      </c>
      <c r="G27" s="58" t="s">
        <v>23</v>
      </c>
      <c r="H27" s="58" t="s">
        <v>24</v>
      </c>
      <c r="I27" s="58" t="s">
        <v>24</v>
      </c>
      <c r="J27" s="58" t="s">
        <v>24</v>
      </c>
      <c r="K27" s="58" t="s">
        <v>24</v>
      </c>
      <c r="L27" s="58" t="s">
        <v>24</v>
      </c>
      <c r="M27" s="58" t="s">
        <v>24</v>
      </c>
      <c r="N27" s="58" t="s">
        <v>23</v>
      </c>
      <c r="O27" s="58" t="s">
        <v>24</v>
      </c>
      <c r="P27" s="58" t="s">
        <v>26</v>
      </c>
      <c r="Q27" s="58" t="s">
        <v>26</v>
      </c>
      <c r="R27" s="11" t="s">
        <v>24</v>
      </c>
      <c r="S27" s="11" t="s">
        <v>24</v>
      </c>
      <c r="T27" s="11" t="s">
        <v>24</v>
      </c>
      <c r="U27" s="69" t="s">
        <v>23</v>
      </c>
      <c r="V27" s="58" t="s">
        <v>24</v>
      </c>
      <c r="W27" s="58" t="s">
        <v>24</v>
      </c>
      <c r="X27" s="58" t="s">
        <v>24</v>
      </c>
      <c r="Y27" s="58" t="s">
        <v>25</v>
      </c>
      <c r="Z27" s="58" t="s">
        <v>24</v>
      </c>
      <c r="AA27" s="58" t="s">
        <v>24</v>
      </c>
      <c r="AB27" s="58" t="s">
        <v>23</v>
      </c>
      <c r="AC27" s="58" t="s">
        <v>24</v>
      </c>
      <c r="AD27" s="58" t="s">
        <v>24</v>
      </c>
      <c r="AE27" s="58" t="s">
        <v>24</v>
      </c>
      <c r="AF27" s="58" t="s">
        <v>24</v>
      </c>
      <c r="AG27" s="58" t="s">
        <v>24</v>
      </c>
      <c r="AH27" s="58" t="s">
        <v>24</v>
      </c>
      <c r="AI27" s="58" t="s">
        <v>23</v>
      </c>
      <c r="AJ27" s="32" t="s">
        <v>24</v>
      </c>
      <c r="AK27" s="69" t="s">
        <v>24</v>
      </c>
      <c r="AL27" s="69" t="s">
        <v>24</v>
      </c>
      <c r="AM27" s="69" t="s">
        <v>24</v>
      </c>
      <c r="AN27" s="69" t="s">
        <v>24</v>
      </c>
      <c r="AO27" s="69" t="s">
        <v>24</v>
      </c>
      <c r="AP27" s="69" t="s">
        <v>23</v>
      </c>
      <c r="AQ27" s="69" t="s">
        <v>24</v>
      </c>
      <c r="AR27" s="69" t="s">
        <v>24</v>
      </c>
      <c r="AS27" s="69" t="s">
        <v>24</v>
      </c>
      <c r="AT27" s="69" t="s">
        <v>26</v>
      </c>
      <c r="AU27" s="69" t="s">
        <v>24</v>
      </c>
      <c r="AV27" s="69" t="s">
        <v>26</v>
      </c>
      <c r="AW27" s="69" t="s">
        <v>24</v>
      </c>
      <c r="AX27" s="81" t="s">
        <v>23</v>
      </c>
      <c r="AY27" s="68">
        <f t="shared" si="26"/>
        <v>22</v>
      </c>
      <c r="AZ27" s="5">
        <f t="shared" si="27"/>
        <v>2</v>
      </c>
      <c r="BA27" s="5">
        <f t="shared" si="28"/>
        <v>0</v>
      </c>
      <c r="BB27" s="5">
        <f t="shared" si="29"/>
        <v>0</v>
      </c>
      <c r="BC27" s="5">
        <f t="shared" si="30"/>
        <v>0</v>
      </c>
      <c r="BD27" s="5">
        <f t="shared" si="31"/>
        <v>0</v>
      </c>
      <c r="BE27" s="5">
        <f t="shared" si="32"/>
        <v>0</v>
      </c>
      <c r="BF27" s="5">
        <f t="shared" si="33"/>
        <v>0</v>
      </c>
      <c r="BG27" s="5">
        <f t="shared" si="34"/>
        <v>0</v>
      </c>
      <c r="BH27" s="8">
        <f t="shared" si="35"/>
        <v>0</v>
      </c>
      <c r="BI27" s="8">
        <f t="shared" si="36"/>
        <v>0</v>
      </c>
      <c r="BJ27" s="5">
        <f t="shared" si="37"/>
        <v>5</v>
      </c>
      <c r="BK27" s="5">
        <f t="shared" si="38"/>
        <v>1</v>
      </c>
      <c r="BL27" s="8">
        <f t="shared" si="39"/>
        <v>0</v>
      </c>
      <c r="BM27" s="5">
        <f t="shared" si="40"/>
        <v>0</v>
      </c>
      <c r="BN27" s="9">
        <f>SUM(AY27:BG27)+BL27</f>
        <v>24</v>
      </c>
      <c r="BO27" s="10">
        <f>BP27-BN27</f>
        <v>5</v>
      </c>
      <c r="BP27" s="10">
        <f>BN27+BH27+BI27+BJ27</f>
        <v>29</v>
      </c>
      <c r="BQ27" s="10">
        <f>BD27+BE27+BF27+BG27+BH27</f>
        <v>0</v>
      </c>
      <c r="BR27" s="56">
        <f>BI27</f>
        <v>0</v>
      </c>
      <c r="BS27" s="46">
        <f>BM27+BL27</f>
        <v>0</v>
      </c>
      <c r="BT27" s="11"/>
      <c r="BU27" s="11"/>
      <c r="BV27" s="12">
        <f>BU27-BP27</f>
        <v>-29</v>
      </c>
      <c r="BW27" s="2"/>
      <c r="BX27" s="2">
        <f>(BQ27+BR27*2)*8</f>
        <v>0</v>
      </c>
      <c r="BY27" s="2">
        <f>BX27*BW27</f>
        <v>0</v>
      </c>
      <c r="BZ27" s="2"/>
      <c r="CA27" s="2">
        <f>BZ27-BY27</f>
        <v>0</v>
      </c>
      <c r="CD27" s="30">
        <f>(BN27/6)-BO27</f>
        <v>-1</v>
      </c>
    </row>
    <row r="28" spans="1:83" ht="15.75" x14ac:dyDescent="0.25">
      <c r="A28" s="55">
        <v>19</v>
      </c>
      <c r="B28" s="87" t="s">
        <v>105</v>
      </c>
      <c r="C28" s="84" t="str">
        <f>VLOOKUP(B28,[1]Sheet!$C$2:$C$33,1,0)</f>
        <v>M099</v>
      </c>
      <c r="D28" s="88" t="s">
        <v>104</v>
      </c>
      <c r="E28" s="13" t="s">
        <v>65</v>
      </c>
      <c r="F28" s="11" t="s">
        <v>24</v>
      </c>
      <c r="G28" s="32" t="s">
        <v>24</v>
      </c>
      <c r="H28" s="11" t="s">
        <v>23</v>
      </c>
      <c r="I28" s="11" t="s">
        <v>24</v>
      </c>
      <c r="J28" s="11" t="s">
        <v>24</v>
      </c>
      <c r="K28" s="11" t="s">
        <v>24</v>
      </c>
      <c r="L28" s="11" t="s">
        <v>24</v>
      </c>
      <c r="M28" s="11" t="s">
        <v>24</v>
      </c>
      <c r="N28" s="11" t="s">
        <v>24</v>
      </c>
      <c r="O28" s="11" t="s">
        <v>23</v>
      </c>
      <c r="P28" s="11" t="s">
        <v>24</v>
      </c>
      <c r="Q28" s="11" t="s">
        <v>25</v>
      </c>
      <c r="R28" s="11" t="s">
        <v>24</v>
      </c>
      <c r="S28" s="11" t="s">
        <v>24</v>
      </c>
      <c r="T28" s="11" t="s">
        <v>24</v>
      </c>
      <c r="U28" s="58" t="s">
        <v>24</v>
      </c>
      <c r="V28" s="58" t="s">
        <v>23</v>
      </c>
      <c r="W28" s="58" t="s">
        <v>24</v>
      </c>
      <c r="X28" s="58" t="s">
        <v>24</v>
      </c>
      <c r="Y28" s="58" t="s">
        <v>24</v>
      </c>
      <c r="Z28" s="58" t="s">
        <v>25</v>
      </c>
      <c r="AA28" s="58" t="s">
        <v>24</v>
      </c>
      <c r="AB28" s="58" t="s">
        <v>24</v>
      </c>
      <c r="AC28" s="58" t="s">
        <v>23</v>
      </c>
      <c r="AD28" s="58" t="s">
        <v>24</v>
      </c>
      <c r="AE28" s="58" t="s">
        <v>24</v>
      </c>
      <c r="AF28" s="58" t="s">
        <v>24</v>
      </c>
      <c r="AG28" s="58" t="s">
        <v>24</v>
      </c>
      <c r="AH28" s="58" t="s">
        <v>24</v>
      </c>
      <c r="AI28" s="66" t="s">
        <v>24</v>
      </c>
      <c r="AJ28" s="58" t="s">
        <v>23</v>
      </c>
      <c r="AK28" s="69" t="s">
        <v>24</v>
      </c>
      <c r="AL28" s="69" t="s">
        <v>24</v>
      </c>
      <c r="AM28" s="69" t="s">
        <v>24</v>
      </c>
      <c r="AN28" s="69" t="s">
        <v>24</v>
      </c>
      <c r="AO28" s="69" t="s">
        <v>24</v>
      </c>
      <c r="AP28" s="91" t="s">
        <v>25</v>
      </c>
      <c r="AQ28" s="69" t="s">
        <v>23</v>
      </c>
      <c r="AR28" s="69" t="s">
        <v>24</v>
      </c>
      <c r="AS28" s="69" t="s">
        <v>24</v>
      </c>
      <c r="AT28" s="69" t="s">
        <v>27</v>
      </c>
      <c r="AU28" s="69" t="s">
        <v>27</v>
      </c>
      <c r="AV28" s="69" t="s">
        <v>27</v>
      </c>
      <c r="AW28" s="69" t="s">
        <v>27</v>
      </c>
      <c r="AX28" s="69" t="s">
        <v>27</v>
      </c>
      <c r="AY28" s="68">
        <f t="shared" si="26"/>
        <v>19</v>
      </c>
      <c r="AZ28" s="5">
        <f t="shared" si="27"/>
        <v>0</v>
      </c>
      <c r="BA28" s="5">
        <f t="shared" si="28"/>
        <v>5</v>
      </c>
      <c r="BB28" s="5">
        <f t="shared" si="29"/>
        <v>0</v>
      </c>
      <c r="BC28" s="5">
        <f t="shared" si="30"/>
        <v>0</v>
      </c>
      <c r="BD28" s="5">
        <f t="shared" si="31"/>
        <v>0</v>
      </c>
      <c r="BE28" s="5">
        <f t="shared" si="32"/>
        <v>0</v>
      </c>
      <c r="BF28" s="5">
        <f t="shared" si="33"/>
        <v>0</v>
      </c>
      <c r="BG28" s="5">
        <f t="shared" si="34"/>
        <v>0</v>
      </c>
      <c r="BH28" s="8">
        <f t="shared" si="35"/>
        <v>0</v>
      </c>
      <c r="BI28" s="8">
        <f t="shared" si="36"/>
        <v>0</v>
      </c>
      <c r="BJ28" s="5">
        <f t="shared" si="37"/>
        <v>4</v>
      </c>
      <c r="BK28" s="5">
        <f t="shared" si="38"/>
        <v>2</v>
      </c>
      <c r="BL28" s="8">
        <f t="shared" si="39"/>
        <v>0</v>
      </c>
      <c r="BM28" s="5">
        <f t="shared" si="40"/>
        <v>0</v>
      </c>
      <c r="BN28" s="9">
        <f>SUM(AY28:BG28)+BL28</f>
        <v>24</v>
      </c>
      <c r="BO28" s="10">
        <f>BP28-BN28</f>
        <v>4</v>
      </c>
      <c r="BP28" s="10">
        <f>BN28+BH28+BI28+BJ28</f>
        <v>28</v>
      </c>
      <c r="BQ28" s="10">
        <f>BD28+BE28+BF28+BG28+BH28</f>
        <v>0</v>
      </c>
      <c r="BR28" s="56">
        <f>BI28</f>
        <v>0</v>
      </c>
      <c r="BS28" s="46">
        <f>BM28+BL28</f>
        <v>0</v>
      </c>
      <c r="BT28" s="13"/>
      <c r="BU28" s="11"/>
      <c r="BV28" s="12">
        <f>BU28-BP28</f>
        <v>-28</v>
      </c>
      <c r="BW28" s="2"/>
      <c r="BX28" s="2">
        <f>(BQ28+BR28*2)*8</f>
        <v>0</v>
      </c>
      <c r="BY28" s="2">
        <f>BX28*BW28</f>
        <v>0</v>
      </c>
      <c r="BZ28" s="2"/>
      <c r="CA28" s="2">
        <f>BZ28-BY28</f>
        <v>0</v>
      </c>
      <c r="CD28" s="30">
        <f>(BN28/6)-BO28</f>
        <v>0</v>
      </c>
    </row>
    <row r="29" spans="1:83" ht="15.75" x14ac:dyDescent="0.25">
      <c r="A29" s="55">
        <v>20</v>
      </c>
      <c r="B29" s="87" t="s">
        <v>106</v>
      </c>
      <c r="C29" s="84" t="str">
        <f>VLOOKUP(B29,[1]Sheet!$C$2:$C$33,1,0)</f>
        <v>M0100</v>
      </c>
      <c r="D29" s="88" t="s">
        <v>28</v>
      </c>
      <c r="E29" s="13" t="s">
        <v>65</v>
      </c>
      <c r="F29" s="11" t="s">
        <v>27</v>
      </c>
      <c r="G29" s="11" t="s">
        <v>23</v>
      </c>
      <c r="H29" s="11" t="s">
        <v>27</v>
      </c>
      <c r="I29" s="11" t="s">
        <v>27</v>
      </c>
      <c r="J29" s="11" t="s">
        <v>25</v>
      </c>
      <c r="K29" s="11" t="s">
        <v>24</v>
      </c>
      <c r="L29" s="11" t="s">
        <v>25</v>
      </c>
      <c r="M29" s="11" t="s">
        <v>24</v>
      </c>
      <c r="N29" s="11" t="s">
        <v>24</v>
      </c>
      <c r="O29" s="11" t="s">
        <v>24</v>
      </c>
      <c r="P29" s="11" t="s">
        <v>24</v>
      </c>
      <c r="Q29" s="11" t="s">
        <v>24</v>
      </c>
      <c r="R29" s="11" t="s">
        <v>24</v>
      </c>
      <c r="S29" s="11" t="s">
        <v>23</v>
      </c>
      <c r="T29" s="11" t="s">
        <v>25</v>
      </c>
      <c r="U29" s="75" t="s">
        <v>27</v>
      </c>
      <c r="V29" s="75" t="s">
        <v>27</v>
      </c>
      <c r="W29" s="75" t="s">
        <v>27</v>
      </c>
      <c r="X29" s="75" t="s">
        <v>27</v>
      </c>
      <c r="Y29" s="75" t="s">
        <v>27</v>
      </c>
      <c r="Z29" s="75" t="s">
        <v>23</v>
      </c>
      <c r="AA29" s="75" t="s">
        <v>25</v>
      </c>
      <c r="AB29" s="75" t="s">
        <v>24</v>
      </c>
      <c r="AC29" s="58" t="s">
        <v>24</v>
      </c>
      <c r="AD29" s="58" t="s">
        <v>24</v>
      </c>
      <c r="AE29" s="58" t="s">
        <v>24</v>
      </c>
      <c r="AF29" s="58" t="s">
        <v>24</v>
      </c>
      <c r="AG29" s="58" t="s">
        <v>23</v>
      </c>
      <c r="AH29" s="58" t="s">
        <v>24</v>
      </c>
      <c r="AI29" s="66" t="s">
        <v>24</v>
      </c>
      <c r="AJ29" s="32" t="s">
        <v>24</v>
      </c>
      <c r="AK29" s="69" t="s">
        <v>24</v>
      </c>
      <c r="AL29" s="69" t="s">
        <v>24</v>
      </c>
      <c r="AM29" s="69" t="s">
        <v>24</v>
      </c>
      <c r="AN29" s="58" t="s">
        <v>23</v>
      </c>
      <c r="AO29" s="69" t="s">
        <v>24</v>
      </c>
      <c r="AP29" s="69" t="s">
        <v>24</v>
      </c>
      <c r="AQ29" s="69" t="s">
        <v>24</v>
      </c>
      <c r="AR29" s="69" t="s">
        <v>24</v>
      </c>
      <c r="AS29" s="69" t="s">
        <v>24</v>
      </c>
      <c r="AT29" s="69" t="s">
        <v>24</v>
      </c>
      <c r="AU29" s="69" t="s">
        <v>24</v>
      </c>
      <c r="AV29" s="71" t="s">
        <v>23</v>
      </c>
      <c r="AW29" s="69" t="s">
        <v>24</v>
      </c>
      <c r="AX29" s="69" t="s">
        <v>24</v>
      </c>
      <c r="AY29" s="68">
        <f t="shared" si="26"/>
        <v>20</v>
      </c>
      <c r="AZ29" s="5">
        <f t="shared" si="27"/>
        <v>0</v>
      </c>
      <c r="BA29" s="5">
        <f t="shared" si="28"/>
        <v>5</v>
      </c>
      <c r="BB29" s="5">
        <f t="shared" si="29"/>
        <v>0</v>
      </c>
      <c r="BC29" s="5">
        <f t="shared" si="30"/>
        <v>0</v>
      </c>
      <c r="BD29" s="5">
        <f t="shared" si="31"/>
        <v>0</v>
      </c>
      <c r="BE29" s="5">
        <f t="shared" si="32"/>
        <v>0</v>
      </c>
      <c r="BF29" s="5">
        <f t="shared" si="33"/>
        <v>0</v>
      </c>
      <c r="BG29" s="5">
        <f t="shared" si="34"/>
        <v>0</v>
      </c>
      <c r="BH29" s="8">
        <f t="shared" si="35"/>
        <v>0</v>
      </c>
      <c r="BI29" s="8">
        <f t="shared" si="36"/>
        <v>0</v>
      </c>
      <c r="BJ29" s="5">
        <f t="shared" si="37"/>
        <v>4</v>
      </c>
      <c r="BK29" s="5">
        <f t="shared" si="38"/>
        <v>1</v>
      </c>
      <c r="BL29" s="8">
        <f t="shared" si="39"/>
        <v>0</v>
      </c>
      <c r="BM29" s="5">
        <f t="shared" si="40"/>
        <v>0</v>
      </c>
      <c r="BN29" s="9">
        <f>SUM(AY29:BG29)+BL29</f>
        <v>25</v>
      </c>
      <c r="BO29" s="10">
        <f>BP29-BN29</f>
        <v>4</v>
      </c>
      <c r="BP29" s="10">
        <f>BN29+BH29+BI29+BJ29</f>
        <v>29</v>
      </c>
      <c r="BQ29" s="10">
        <f>BD29+BE29+BF29+BG29+BH29</f>
        <v>0</v>
      </c>
      <c r="BR29" s="56">
        <f>BI29</f>
        <v>0</v>
      </c>
      <c r="BS29" s="46">
        <f>BM29+BL29</f>
        <v>0</v>
      </c>
      <c r="BT29" s="11"/>
      <c r="BU29" s="11"/>
      <c r="BV29" s="12">
        <f>BU29-BP29</f>
        <v>-29</v>
      </c>
      <c r="BW29" s="2"/>
      <c r="BX29" s="2">
        <f>(BQ29+BR29*2)*8</f>
        <v>0</v>
      </c>
      <c r="BY29" s="2">
        <f>BX29*BW29</f>
        <v>0</v>
      </c>
      <c r="BZ29" s="2"/>
      <c r="CA29" s="2">
        <f>BZ29-BY29</f>
        <v>0</v>
      </c>
      <c r="CD29" s="30">
        <f>(BN29/6)-BO29</f>
        <v>0.16666666666666696</v>
      </c>
    </row>
    <row r="30" spans="1:83" ht="15.75" x14ac:dyDescent="0.25">
      <c r="A30" s="55">
        <v>21</v>
      </c>
      <c r="B30" s="89" t="s">
        <v>107</v>
      </c>
      <c r="C30" s="84" t="s">
        <v>147</v>
      </c>
      <c r="D30" s="90" t="s">
        <v>108</v>
      </c>
      <c r="E30" s="13" t="s">
        <v>65</v>
      </c>
      <c r="F30" s="11" t="s">
        <v>26</v>
      </c>
      <c r="G30" s="11" t="s">
        <v>24</v>
      </c>
      <c r="H30" s="11" t="s">
        <v>24</v>
      </c>
      <c r="I30" s="11" t="s">
        <v>24</v>
      </c>
      <c r="J30" s="11" t="s">
        <v>24</v>
      </c>
      <c r="K30" s="11" t="s">
        <v>23</v>
      </c>
      <c r="L30" s="11" t="s">
        <v>24</v>
      </c>
      <c r="M30" s="11" t="s">
        <v>24</v>
      </c>
      <c r="N30" s="11" t="s">
        <v>24</v>
      </c>
      <c r="O30" s="32" t="s">
        <v>24</v>
      </c>
      <c r="P30" s="32" t="s">
        <v>24</v>
      </c>
      <c r="Q30" s="32" t="s">
        <v>24</v>
      </c>
      <c r="R30" s="11" t="s">
        <v>23</v>
      </c>
      <c r="S30" s="11" t="s">
        <v>24</v>
      </c>
      <c r="T30" s="11" t="s">
        <v>24</v>
      </c>
      <c r="U30" s="58" t="s">
        <v>26</v>
      </c>
      <c r="V30" s="58" t="s">
        <v>24</v>
      </c>
      <c r="W30" s="58" t="s">
        <v>24</v>
      </c>
      <c r="X30" s="58" t="s">
        <v>27</v>
      </c>
      <c r="Y30" s="58" t="s">
        <v>23</v>
      </c>
      <c r="Z30" s="58" t="s">
        <v>27</v>
      </c>
      <c r="AA30" s="58" t="s">
        <v>27</v>
      </c>
      <c r="AB30" s="58" t="s">
        <v>27</v>
      </c>
      <c r="AC30" s="58" t="s">
        <v>27</v>
      </c>
      <c r="AD30" s="58" t="s">
        <v>27</v>
      </c>
      <c r="AE30" s="58" t="s">
        <v>27</v>
      </c>
      <c r="AF30" s="58" t="s">
        <v>26</v>
      </c>
      <c r="AG30" s="58" t="s">
        <v>23</v>
      </c>
      <c r="AH30" s="58" t="s">
        <v>24</v>
      </c>
      <c r="AI30" s="66" t="s">
        <v>24</v>
      </c>
      <c r="AJ30" s="32" t="s">
        <v>24</v>
      </c>
      <c r="AK30" s="69" t="s">
        <v>24</v>
      </c>
      <c r="AL30" s="69" t="s">
        <v>24</v>
      </c>
      <c r="AM30" s="58" t="s">
        <v>23</v>
      </c>
      <c r="AN30" s="69" t="s">
        <v>24</v>
      </c>
      <c r="AO30" s="69" t="s">
        <v>24</v>
      </c>
      <c r="AP30" s="69" t="s">
        <v>24</v>
      </c>
      <c r="AQ30" s="69" t="s">
        <v>24</v>
      </c>
      <c r="AR30" s="69" t="s">
        <v>24</v>
      </c>
      <c r="AS30" s="69" t="s">
        <v>24</v>
      </c>
      <c r="AT30" s="58" t="s">
        <v>23</v>
      </c>
      <c r="AU30" s="69" t="s">
        <v>24</v>
      </c>
      <c r="AV30" s="69" t="s">
        <v>26</v>
      </c>
      <c r="AW30" s="69" t="s">
        <v>26</v>
      </c>
      <c r="AX30" s="69" t="s">
        <v>27</v>
      </c>
      <c r="AY30" s="68">
        <f t="shared" si="26"/>
        <v>14</v>
      </c>
      <c r="AZ30" s="5">
        <f t="shared" si="27"/>
        <v>4</v>
      </c>
      <c r="BA30" s="5">
        <f t="shared" si="28"/>
        <v>8</v>
      </c>
      <c r="BB30" s="5">
        <f t="shared" si="29"/>
        <v>0</v>
      </c>
      <c r="BC30" s="5">
        <f t="shared" si="30"/>
        <v>0</v>
      </c>
      <c r="BD30" s="5">
        <f t="shared" si="31"/>
        <v>0</v>
      </c>
      <c r="BE30" s="5">
        <f t="shared" si="32"/>
        <v>0</v>
      </c>
      <c r="BF30" s="5">
        <f t="shared" si="33"/>
        <v>0</v>
      </c>
      <c r="BG30" s="5">
        <f t="shared" si="34"/>
        <v>0</v>
      </c>
      <c r="BH30" s="8">
        <f t="shared" si="35"/>
        <v>0</v>
      </c>
      <c r="BI30" s="8">
        <f t="shared" si="36"/>
        <v>0</v>
      </c>
      <c r="BJ30" s="5">
        <f t="shared" si="37"/>
        <v>4</v>
      </c>
      <c r="BK30" s="5">
        <f t="shared" si="38"/>
        <v>0</v>
      </c>
      <c r="BL30" s="8">
        <f t="shared" si="39"/>
        <v>0</v>
      </c>
      <c r="BM30" s="5">
        <f t="shared" si="40"/>
        <v>0</v>
      </c>
      <c r="BN30" s="9">
        <f t="shared" ref="BN30:BN39" si="41">SUM(AY30:BG30)+BL30</f>
        <v>26</v>
      </c>
      <c r="BO30" s="10">
        <f t="shared" ref="BO30:BO39" si="42">BP30-BN30</f>
        <v>4</v>
      </c>
      <c r="BP30" s="10">
        <f t="shared" ref="BP30:BP37" si="43">BN30+BH30+BI30+BJ30</f>
        <v>30</v>
      </c>
      <c r="BQ30" s="10">
        <f t="shared" ref="BQ30:BQ37" si="44">BD30+BE30+BF30+BG30+BH30</f>
        <v>0</v>
      </c>
      <c r="BR30" s="56">
        <f t="shared" ref="BR30:BR36" si="45">BI30</f>
        <v>0</v>
      </c>
      <c r="BS30" s="46">
        <f t="shared" ref="BS30:BS37" si="46">BM30+BL30</f>
        <v>0</v>
      </c>
      <c r="BT30" s="11"/>
      <c r="BU30" s="11"/>
      <c r="BV30" s="12">
        <f t="shared" ref="BV30:BV37" si="47">BU30-BP30</f>
        <v>-30</v>
      </c>
      <c r="BW30" s="2"/>
      <c r="BX30" s="2">
        <f t="shared" ref="BX30:BX37" si="48">(BQ30+BR30*2)*8</f>
        <v>0</v>
      </c>
      <c r="BY30" s="2">
        <f t="shared" ref="BY30:BY37" si="49">BX30*BW30</f>
        <v>0</v>
      </c>
      <c r="BZ30" s="2"/>
      <c r="CA30" s="2">
        <f t="shared" ref="CA30:CA37" si="50">BZ30-BY30</f>
        <v>0</v>
      </c>
      <c r="CD30" s="30">
        <f t="shared" ref="CD30:CD39" si="51">(BN30/6)-BO30</f>
        <v>0.33333333333333304</v>
      </c>
    </row>
    <row r="31" spans="1:83" ht="15.75" x14ac:dyDescent="0.25">
      <c r="A31" s="55">
        <v>22</v>
      </c>
      <c r="B31" s="89" t="s">
        <v>110</v>
      </c>
      <c r="C31" s="84" t="s">
        <v>148</v>
      </c>
      <c r="D31" s="88" t="s">
        <v>109</v>
      </c>
      <c r="E31" s="13" t="s">
        <v>65</v>
      </c>
      <c r="F31" s="11" t="s">
        <v>24</v>
      </c>
      <c r="G31" s="11" t="s">
        <v>24</v>
      </c>
      <c r="H31" s="11" t="s">
        <v>23</v>
      </c>
      <c r="I31" s="11" t="s">
        <v>24</v>
      </c>
      <c r="J31" s="11" t="s">
        <v>24</v>
      </c>
      <c r="K31" s="11" t="s">
        <v>24</v>
      </c>
      <c r="L31" s="11" t="s">
        <v>24</v>
      </c>
      <c r="M31" s="11" t="s">
        <v>24</v>
      </c>
      <c r="N31" s="11" t="s">
        <v>23</v>
      </c>
      <c r="O31" s="11" t="s">
        <v>26</v>
      </c>
      <c r="P31" s="11" t="s">
        <v>24</v>
      </c>
      <c r="Q31" s="32" t="s">
        <v>24</v>
      </c>
      <c r="R31" s="11" t="s">
        <v>26</v>
      </c>
      <c r="S31" s="11" t="s">
        <v>26</v>
      </c>
      <c r="T31" s="11" t="s">
        <v>24</v>
      </c>
      <c r="U31" s="58" t="s">
        <v>24</v>
      </c>
      <c r="V31" s="58" t="s">
        <v>23</v>
      </c>
      <c r="W31" s="58" t="s">
        <v>24</v>
      </c>
      <c r="X31" s="58" t="s">
        <v>24</v>
      </c>
      <c r="Y31" s="58" t="s">
        <v>25</v>
      </c>
      <c r="Z31" s="58" t="s">
        <v>24</v>
      </c>
      <c r="AA31" s="58" t="s">
        <v>24</v>
      </c>
      <c r="AB31" s="58" t="s">
        <v>24</v>
      </c>
      <c r="AC31" s="58" t="s">
        <v>23</v>
      </c>
      <c r="AD31" s="58" t="s">
        <v>24</v>
      </c>
      <c r="AE31" s="58" t="s">
        <v>24</v>
      </c>
      <c r="AF31" s="58" t="s">
        <v>24</v>
      </c>
      <c r="AG31" s="58" t="s">
        <v>24</v>
      </c>
      <c r="AH31" s="58" t="s">
        <v>24</v>
      </c>
      <c r="AI31" s="66" t="s">
        <v>25</v>
      </c>
      <c r="AJ31" s="32" t="s">
        <v>23</v>
      </c>
      <c r="AK31" s="69" t="s">
        <v>26</v>
      </c>
      <c r="AL31" s="69" t="s">
        <v>26</v>
      </c>
      <c r="AM31" s="69" t="s">
        <v>26</v>
      </c>
      <c r="AN31" s="69" t="s">
        <v>24</v>
      </c>
      <c r="AO31" s="69" t="s">
        <v>24</v>
      </c>
      <c r="AP31" s="69" t="s">
        <v>26</v>
      </c>
      <c r="AQ31" s="69" t="s">
        <v>23</v>
      </c>
      <c r="AR31" s="69" t="s">
        <v>24</v>
      </c>
      <c r="AS31" s="69" t="s">
        <v>24</v>
      </c>
      <c r="AT31" s="69" t="s">
        <v>24</v>
      </c>
      <c r="AU31" s="69" t="s">
        <v>24</v>
      </c>
      <c r="AV31" s="69" t="s">
        <v>24</v>
      </c>
      <c r="AW31" s="69" t="s">
        <v>24</v>
      </c>
      <c r="AX31" s="69" t="s">
        <v>24</v>
      </c>
      <c r="AY31" s="68">
        <f t="shared" si="26"/>
        <v>20</v>
      </c>
      <c r="AZ31" s="5">
        <f t="shared" si="27"/>
        <v>4</v>
      </c>
      <c r="BA31" s="5">
        <f t="shared" si="28"/>
        <v>0</v>
      </c>
      <c r="BB31" s="5">
        <f t="shared" si="29"/>
        <v>0</v>
      </c>
      <c r="BC31" s="5">
        <f t="shared" si="30"/>
        <v>0</v>
      </c>
      <c r="BD31" s="5">
        <f t="shared" si="31"/>
        <v>0</v>
      </c>
      <c r="BE31" s="5">
        <f t="shared" si="32"/>
        <v>0</v>
      </c>
      <c r="BF31" s="5">
        <f t="shared" si="33"/>
        <v>0</v>
      </c>
      <c r="BG31" s="5">
        <f t="shared" si="34"/>
        <v>0</v>
      </c>
      <c r="BH31" s="8">
        <f t="shared" si="35"/>
        <v>0</v>
      </c>
      <c r="BI31" s="8">
        <f t="shared" si="36"/>
        <v>0</v>
      </c>
      <c r="BJ31" s="5">
        <f t="shared" si="37"/>
        <v>4</v>
      </c>
      <c r="BK31" s="5">
        <f t="shared" si="38"/>
        <v>2</v>
      </c>
      <c r="BL31" s="8">
        <f t="shared" si="39"/>
        <v>0</v>
      </c>
      <c r="BM31" s="5">
        <f t="shared" si="40"/>
        <v>0</v>
      </c>
      <c r="BN31" s="9">
        <f t="shared" si="41"/>
        <v>24</v>
      </c>
      <c r="BO31" s="10">
        <f t="shared" si="42"/>
        <v>4</v>
      </c>
      <c r="BP31" s="10">
        <f t="shared" si="43"/>
        <v>28</v>
      </c>
      <c r="BQ31" s="10">
        <f t="shared" si="44"/>
        <v>0</v>
      </c>
      <c r="BR31" s="56">
        <f t="shared" si="45"/>
        <v>0</v>
      </c>
      <c r="BS31" s="46">
        <f t="shared" si="46"/>
        <v>0</v>
      </c>
      <c r="BT31" s="11"/>
      <c r="BU31" s="11"/>
      <c r="BV31" s="12">
        <f t="shared" si="47"/>
        <v>-28</v>
      </c>
      <c r="BW31" s="2"/>
      <c r="BX31" s="2">
        <f t="shared" si="48"/>
        <v>0</v>
      </c>
      <c r="BY31" s="2">
        <f t="shared" si="49"/>
        <v>0</v>
      </c>
      <c r="BZ31" s="2"/>
      <c r="CA31" s="2">
        <f t="shared" si="50"/>
        <v>0</v>
      </c>
      <c r="CD31" s="30">
        <f t="shared" si="51"/>
        <v>0</v>
      </c>
    </row>
    <row r="32" spans="1:83" ht="15.75" x14ac:dyDescent="0.25">
      <c r="A32" s="55">
        <v>23</v>
      </c>
      <c r="B32" s="89" t="s">
        <v>111</v>
      </c>
      <c r="C32" s="84" t="s">
        <v>149</v>
      </c>
      <c r="D32" s="90" t="s">
        <v>98</v>
      </c>
      <c r="E32" s="31" t="s">
        <v>65</v>
      </c>
      <c r="F32" s="11" t="s">
        <v>27</v>
      </c>
      <c r="G32" s="32" t="s">
        <v>27</v>
      </c>
      <c r="H32" s="11" t="s">
        <v>27</v>
      </c>
      <c r="I32" s="11" t="s">
        <v>27</v>
      </c>
      <c r="J32" s="11" t="s">
        <v>23</v>
      </c>
      <c r="K32" s="11" t="s">
        <v>26</v>
      </c>
      <c r="L32" s="11" t="s">
        <v>26</v>
      </c>
      <c r="M32" s="11" t="s">
        <v>26</v>
      </c>
      <c r="N32" s="11" t="s">
        <v>26</v>
      </c>
      <c r="O32" s="11" t="s">
        <v>26</v>
      </c>
      <c r="P32" s="11" t="s">
        <v>26</v>
      </c>
      <c r="Q32" s="11" t="s">
        <v>23</v>
      </c>
      <c r="R32" s="11" t="s">
        <v>26</v>
      </c>
      <c r="S32" s="11" t="s">
        <v>26</v>
      </c>
      <c r="T32" s="11" t="s">
        <v>27</v>
      </c>
      <c r="U32" s="58" t="s">
        <v>25</v>
      </c>
      <c r="V32" s="58" t="s">
        <v>27</v>
      </c>
      <c r="W32" s="58" t="s">
        <v>27</v>
      </c>
      <c r="X32" s="58" t="s">
        <v>23</v>
      </c>
      <c r="Y32" s="58" t="s">
        <v>27</v>
      </c>
      <c r="Z32" s="58" t="s">
        <v>25</v>
      </c>
      <c r="AA32" s="58" t="s">
        <v>26</v>
      </c>
      <c r="AB32" s="58" t="s">
        <v>26</v>
      </c>
      <c r="AC32" s="58" t="s">
        <v>24</v>
      </c>
      <c r="AD32" s="58" t="s">
        <v>24</v>
      </c>
      <c r="AE32" s="58" t="s">
        <v>26</v>
      </c>
      <c r="AF32" s="58" t="s">
        <v>24</v>
      </c>
      <c r="AG32" s="58" t="s">
        <v>24</v>
      </c>
      <c r="AH32" s="58" t="s">
        <v>23</v>
      </c>
      <c r="AI32" s="66" t="s">
        <v>24</v>
      </c>
      <c r="AJ32" s="58" t="s">
        <v>24</v>
      </c>
      <c r="AK32" s="69" t="s">
        <v>24</v>
      </c>
      <c r="AL32" s="69" t="s">
        <v>24</v>
      </c>
      <c r="AM32" s="58" t="s">
        <v>23</v>
      </c>
      <c r="AN32" s="69" t="s">
        <v>26</v>
      </c>
      <c r="AO32" s="69" t="s">
        <v>26</v>
      </c>
      <c r="AP32" s="69" t="s">
        <v>26</v>
      </c>
      <c r="AQ32" s="69" t="s">
        <v>24</v>
      </c>
      <c r="AR32" s="69" t="s">
        <v>26</v>
      </c>
      <c r="AS32" s="69" t="s">
        <v>25</v>
      </c>
      <c r="AT32" s="69" t="s">
        <v>23</v>
      </c>
      <c r="AU32" s="69" t="s">
        <v>27</v>
      </c>
      <c r="AV32" s="69" t="s">
        <v>27</v>
      </c>
      <c r="AW32" s="69" t="s">
        <v>27</v>
      </c>
      <c r="AX32" s="69" t="s">
        <v>27</v>
      </c>
      <c r="AY32" s="68">
        <f t="shared" si="26"/>
        <v>9</v>
      </c>
      <c r="AZ32" s="5">
        <f t="shared" si="27"/>
        <v>7</v>
      </c>
      <c r="BA32" s="5">
        <f t="shared" si="28"/>
        <v>7</v>
      </c>
      <c r="BB32" s="5">
        <f t="shared" si="29"/>
        <v>0</v>
      </c>
      <c r="BC32" s="5">
        <f t="shared" si="30"/>
        <v>0</v>
      </c>
      <c r="BD32" s="5">
        <f t="shared" si="31"/>
        <v>0</v>
      </c>
      <c r="BE32" s="5">
        <f t="shared" si="32"/>
        <v>0</v>
      </c>
      <c r="BF32" s="5">
        <f t="shared" si="33"/>
        <v>0</v>
      </c>
      <c r="BG32" s="5">
        <f t="shared" si="34"/>
        <v>0</v>
      </c>
      <c r="BH32" s="8">
        <f t="shared" si="35"/>
        <v>0</v>
      </c>
      <c r="BI32" s="8">
        <f t="shared" si="36"/>
        <v>0</v>
      </c>
      <c r="BJ32" s="5">
        <f t="shared" si="37"/>
        <v>4</v>
      </c>
      <c r="BK32" s="5">
        <f t="shared" si="38"/>
        <v>3</v>
      </c>
      <c r="BL32" s="8">
        <f t="shared" si="39"/>
        <v>0</v>
      </c>
      <c r="BM32" s="5">
        <f t="shared" si="40"/>
        <v>0</v>
      </c>
      <c r="BN32" s="9">
        <f t="shared" si="41"/>
        <v>23</v>
      </c>
      <c r="BO32" s="10">
        <f t="shared" si="42"/>
        <v>4</v>
      </c>
      <c r="BP32" s="10">
        <f t="shared" si="43"/>
        <v>27</v>
      </c>
      <c r="BQ32" s="10">
        <f t="shared" si="44"/>
        <v>0</v>
      </c>
      <c r="BR32" s="56">
        <f t="shared" si="45"/>
        <v>0</v>
      </c>
      <c r="BS32" s="46">
        <f t="shared" si="46"/>
        <v>0</v>
      </c>
      <c r="BT32" s="11"/>
      <c r="BU32" s="11"/>
      <c r="BV32" s="12">
        <f t="shared" si="47"/>
        <v>-27</v>
      </c>
      <c r="BW32" s="2"/>
      <c r="BX32" s="2">
        <f t="shared" si="48"/>
        <v>0</v>
      </c>
      <c r="BY32" s="2">
        <f t="shared" si="49"/>
        <v>0</v>
      </c>
      <c r="BZ32" s="2"/>
      <c r="CA32" s="2">
        <f t="shared" si="50"/>
        <v>0</v>
      </c>
      <c r="CD32" s="30">
        <f t="shared" si="51"/>
        <v>-0.16666666666666652</v>
      </c>
    </row>
    <row r="33" spans="1:82" ht="15.75" x14ac:dyDescent="0.25">
      <c r="A33" s="55">
        <v>24</v>
      </c>
      <c r="B33" s="89" t="s">
        <v>112</v>
      </c>
      <c r="C33" s="84" t="s">
        <v>150</v>
      </c>
      <c r="D33" s="90" t="s">
        <v>113</v>
      </c>
      <c r="E33" s="31" t="s">
        <v>65</v>
      </c>
      <c r="F33" s="11" t="s">
        <v>26</v>
      </c>
      <c r="G33" s="11" t="s">
        <v>27</v>
      </c>
      <c r="H33" s="11" t="s">
        <v>23</v>
      </c>
      <c r="I33" s="11" t="s">
        <v>26</v>
      </c>
      <c r="J33" s="11" t="s">
        <v>26</v>
      </c>
      <c r="K33" s="11" t="s">
        <v>26</v>
      </c>
      <c r="L33" s="11" t="s">
        <v>26</v>
      </c>
      <c r="M33" s="11" t="s">
        <v>27</v>
      </c>
      <c r="N33" s="32" t="s">
        <v>27</v>
      </c>
      <c r="O33" s="32" t="s">
        <v>23</v>
      </c>
      <c r="P33" s="32" t="s">
        <v>27</v>
      </c>
      <c r="Q33" s="32" t="s">
        <v>27</v>
      </c>
      <c r="R33" s="11" t="s">
        <v>27</v>
      </c>
      <c r="S33" s="11" t="s">
        <v>27</v>
      </c>
      <c r="T33" s="11" t="s">
        <v>25</v>
      </c>
      <c r="U33" s="58" t="s">
        <v>25</v>
      </c>
      <c r="V33" s="58" t="s">
        <v>25</v>
      </c>
      <c r="W33" s="58" t="s">
        <v>26</v>
      </c>
      <c r="X33" s="58" t="s">
        <v>23</v>
      </c>
      <c r="Y33" s="58" t="s">
        <v>26</v>
      </c>
      <c r="Z33" s="58" t="s">
        <v>26</v>
      </c>
      <c r="AA33" s="58" t="s">
        <v>25</v>
      </c>
      <c r="AB33" s="58" t="s">
        <v>25</v>
      </c>
      <c r="AC33" s="58" t="s">
        <v>25</v>
      </c>
      <c r="AD33" s="58" t="s">
        <v>27</v>
      </c>
      <c r="AE33" s="58" t="s">
        <v>27</v>
      </c>
      <c r="AF33" s="58" t="s">
        <v>27</v>
      </c>
      <c r="AG33" s="58" t="s">
        <v>27</v>
      </c>
      <c r="AH33" s="58" t="s">
        <v>23</v>
      </c>
      <c r="AI33" s="66" t="s">
        <v>27</v>
      </c>
      <c r="AJ33" s="58" t="s">
        <v>25</v>
      </c>
      <c r="AK33" s="69" t="s">
        <v>27</v>
      </c>
      <c r="AL33" s="69" t="s">
        <v>24</v>
      </c>
      <c r="AM33" s="69" t="s">
        <v>26</v>
      </c>
      <c r="AN33" s="69" t="s">
        <v>24</v>
      </c>
      <c r="AO33" s="69" t="s">
        <v>27</v>
      </c>
      <c r="AP33" s="69" t="s">
        <v>23</v>
      </c>
      <c r="AQ33" s="69" t="s">
        <v>25</v>
      </c>
      <c r="AR33" s="69" t="s">
        <v>26</v>
      </c>
      <c r="AS33" s="69" t="s">
        <v>27</v>
      </c>
      <c r="AT33" s="69" t="s">
        <v>27</v>
      </c>
      <c r="AU33" s="69" t="s">
        <v>27</v>
      </c>
      <c r="AV33" s="69" t="s">
        <v>27</v>
      </c>
      <c r="AW33" s="69" t="s">
        <v>27</v>
      </c>
      <c r="AX33" s="69" t="s">
        <v>26</v>
      </c>
      <c r="AY33" s="68">
        <f t="shared" si="26"/>
        <v>2</v>
      </c>
      <c r="AZ33" s="5">
        <f t="shared" si="27"/>
        <v>6</v>
      </c>
      <c r="BA33" s="5">
        <f t="shared" si="28"/>
        <v>12</v>
      </c>
      <c r="BB33" s="5">
        <f t="shared" si="29"/>
        <v>0</v>
      </c>
      <c r="BC33" s="5">
        <f t="shared" si="30"/>
        <v>0</v>
      </c>
      <c r="BD33" s="5">
        <f t="shared" si="31"/>
        <v>0</v>
      </c>
      <c r="BE33" s="5">
        <f t="shared" si="32"/>
        <v>0</v>
      </c>
      <c r="BF33" s="5">
        <f t="shared" si="33"/>
        <v>0</v>
      </c>
      <c r="BG33" s="5">
        <f t="shared" si="34"/>
        <v>0</v>
      </c>
      <c r="BH33" s="8">
        <f t="shared" si="35"/>
        <v>0</v>
      </c>
      <c r="BI33" s="8">
        <f t="shared" si="36"/>
        <v>0</v>
      </c>
      <c r="BJ33" s="5">
        <f t="shared" si="37"/>
        <v>3</v>
      </c>
      <c r="BK33" s="5">
        <f t="shared" si="38"/>
        <v>7</v>
      </c>
      <c r="BL33" s="8">
        <f t="shared" si="39"/>
        <v>0</v>
      </c>
      <c r="BM33" s="5">
        <f t="shared" si="40"/>
        <v>0</v>
      </c>
      <c r="BN33" s="9">
        <f t="shared" si="41"/>
        <v>20</v>
      </c>
      <c r="BO33" s="10">
        <f t="shared" si="42"/>
        <v>3</v>
      </c>
      <c r="BP33" s="10">
        <f t="shared" si="43"/>
        <v>23</v>
      </c>
      <c r="BQ33" s="10">
        <f t="shared" si="44"/>
        <v>0</v>
      </c>
      <c r="BR33" s="56">
        <f t="shared" si="45"/>
        <v>0</v>
      </c>
      <c r="BS33" s="46">
        <f t="shared" si="46"/>
        <v>0</v>
      </c>
      <c r="BT33" s="11"/>
      <c r="BU33" s="11"/>
      <c r="BV33" s="12">
        <f t="shared" si="47"/>
        <v>-23</v>
      </c>
      <c r="BW33" s="2"/>
      <c r="BX33" s="2">
        <f t="shared" si="48"/>
        <v>0</v>
      </c>
      <c r="BY33" s="2">
        <f t="shared" si="49"/>
        <v>0</v>
      </c>
      <c r="BZ33" s="2"/>
      <c r="CA33" s="2">
        <f t="shared" si="50"/>
        <v>0</v>
      </c>
      <c r="CD33" s="30">
        <f t="shared" si="51"/>
        <v>0.33333333333333348</v>
      </c>
    </row>
    <row r="34" spans="1:82" ht="15.75" x14ac:dyDescent="0.25">
      <c r="A34" s="55">
        <v>25</v>
      </c>
      <c r="B34" s="89" t="s">
        <v>114</v>
      </c>
      <c r="C34" s="84" t="s">
        <v>151</v>
      </c>
      <c r="D34" s="90" t="s">
        <v>103</v>
      </c>
      <c r="E34" s="31" t="s">
        <v>65</v>
      </c>
      <c r="F34" s="11" t="s">
        <v>24</v>
      </c>
      <c r="G34" s="11" t="s">
        <v>24</v>
      </c>
      <c r="H34" s="11" t="s">
        <v>24</v>
      </c>
      <c r="I34" s="11" t="s">
        <v>23</v>
      </c>
      <c r="J34" s="11" t="s">
        <v>26</v>
      </c>
      <c r="K34" s="11" t="s">
        <v>26</v>
      </c>
      <c r="L34" s="11" t="s">
        <v>26</v>
      </c>
      <c r="M34" s="11" t="s">
        <v>25</v>
      </c>
      <c r="N34" s="11" t="s">
        <v>24</v>
      </c>
      <c r="O34" s="11" t="s">
        <v>24</v>
      </c>
      <c r="P34" s="11" t="s">
        <v>23</v>
      </c>
      <c r="Q34" s="11" t="s">
        <v>26</v>
      </c>
      <c r="R34" s="11" t="s">
        <v>24</v>
      </c>
      <c r="S34" s="11" t="s">
        <v>24</v>
      </c>
      <c r="T34" s="11" t="s">
        <v>25</v>
      </c>
      <c r="U34" s="58" t="s">
        <v>24</v>
      </c>
      <c r="V34" s="58" t="s">
        <v>24</v>
      </c>
      <c r="W34" s="58" t="s">
        <v>23</v>
      </c>
      <c r="X34" s="58" t="s">
        <v>26</v>
      </c>
      <c r="Y34" s="58" t="s">
        <v>25</v>
      </c>
      <c r="Z34" s="58" t="s">
        <v>25</v>
      </c>
      <c r="AA34" s="58" t="s">
        <v>25</v>
      </c>
      <c r="AB34" s="58" t="s">
        <v>25</v>
      </c>
      <c r="AC34" s="58" t="s">
        <v>25</v>
      </c>
      <c r="AD34" s="58" t="s">
        <v>25</v>
      </c>
      <c r="AE34" s="58" t="s">
        <v>25</v>
      </c>
      <c r="AF34" s="58" t="s">
        <v>25</v>
      </c>
      <c r="AG34" s="58" t="s">
        <v>25</v>
      </c>
      <c r="AH34" s="58" t="s">
        <v>25</v>
      </c>
      <c r="AI34" s="58" t="s">
        <v>25</v>
      </c>
      <c r="AJ34" s="58" t="s">
        <v>26</v>
      </c>
      <c r="AK34" s="58" t="s">
        <v>25</v>
      </c>
      <c r="AL34" s="69" t="s">
        <v>27</v>
      </c>
      <c r="AM34" s="69" t="s">
        <v>27</v>
      </c>
      <c r="AN34" s="69" t="s">
        <v>27</v>
      </c>
      <c r="AO34" s="69" t="s">
        <v>27</v>
      </c>
      <c r="AP34" s="69" t="s">
        <v>27</v>
      </c>
      <c r="AQ34" s="69" t="s">
        <v>27</v>
      </c>
      <c r="AR34" s="69" t="s">
        <v>23</v>
      </c>
      <c r="AS34" s="69" t="s">
        <v>26</v>
      </c>
      <c r="AT34" s="69" t="s">
        <v>24</v>
      </c>
      <c r="AU34" s="69" t="s">
        <v>26</v>
      </c>
      <c r="AV34" s="69" t="s">
        <v>24</v>
      </c>
      <c r="AW34" s="69" t="s">
        <v>24</v>
      </c>
      <c r="AX34" s="69" t="s">
        <v>26</v>
      </c>
      <c r="AY34" s="68">
        <f t="shared" si="26"/>
        <v>5</v>
      </c>
      <c r="AZ34" s="5">
        <f t="shared" si="27"/>
        <v>5</v>
      </c>
      <c r="BA34" s="5">
        <f t="shared" si="28"/>
        <v>6</v>
      </c>
      <c r="BB34" s="5">
        <f t="shared" si="29"/>
        <v>0</v>
      </c>
      <c r="BC34" s="5">
        <f t="shared" si="30"/>
        <v>0</v>
      </c>
      <c r="BD34" s="5">
        <f t="shared" si="31"/>
        <v>0</v>
      </c>
      <c r="BE34" s="5">
        <f t="shared" si="32"/>
        <v>0</v>
      </c>
      <c r="BF34" s="5">
        <f t="shared" si="33"/>
        <v>0</v>
      </c>
      <c r="BG34" s="5">
        <f t="shared" si="34"/>
        <v>0</v>
      </c>
      <c r="BH34" s="8">
        <f t="shared" si="35"/>
        <v>0</v>
      </c>
      <c r="BI34" s="8">
        <f t="shared" si="36"/>
        <v>0</v>
      </c>
      <c r="BJ34" s="5">
        <f t="shared" si="37"/>
        <v>2</v>
      </c>
      <c r="BK34" s="5">
        <f t="shared" si="38"/>
        <v>12</v>
      </c>
      <c r="BL34" s="8">
        <f t="shared" si="39"/>
        <v>0</v>
      </c>
      <c r="BM34" s="5">
        <f t="shared" si="40"/>
        <v>0</v>
      </c>
      <c r="BN34" s="9">
        <f t="shared" si="41"/>
        <v>16</v>
      </c>
      <c r="BO34" s="10">
        <f t="shared" si="42"/>
        <v>2</v>
      </c>
      <c r="BP34" s="29">
        <f t="shared" si="43"/>
        <v>18</v>
      </c>
      <c r="BQ34" s="29">
        <f t="shared" si="44"/>
        <v>0</v>
      </c>
      <c r="BR34" s="57">
        <f t="shared" si="45"/>
        <v>0</v>
      </c>
      <c r="BS34" s="47">
        <f t="shared" si="46"/>
        <v>0</v>
      </c>
      <c r="BT34" s="13"/>
      <c r="BU34" s="13"/>
      <c r="BV34" s="14">
        <f t="shared" si="47"/>
        <v>-18</v>
      </c>
      <c r="BX34">
        <f t="shared" si="48"/>
        <v>0</v>
      </c>
      <c r="BY34">
        <f t="shared" si="49"/>
        <v>0</v>
      </c>
      <c r="CA34">
        <f t="shared" si="50"/>
        <v>0</v>
      </c>
      <c r="CD34" s="30">
        <f t="shared" si="51"/>
        <v>0.66666666666666652</v>
      </c>
    </row>
    <row r="35" spans="1:82" ht="15.75" x14ac:dyDescent="0.25">
      <c r="A35" s="55">
        <v>26</v>
      </c>
      <c r="B35" s="89" t="s">
        <v>116</v>
      </c>
      <c r="C35" s="84" t="s">
        <v>152</v>
      </c>
      <c r="D35" s="90" t="s">
        <v>115</v>
      </c>
      <c r="E35" s="31" t="s">
        <v>65</v>
      </c>
      <c r="F35" s="32" t="s">
        <v>27</v>
      </c>
      <c r="G35" s="32" t="s">
        <v>26</v>
      </c>
      <c r="H35" s="32" t="s">
        <v>23</v>
      </c>
      <c r="I35" s="32" t="s">
        <v>26</v>
      </c>
      <c r="J35" s="32" t="s">
        <v>24</v>
      </c>
      <c r="K35" s="32" t="s">
        <v>26</v>
      </c>
      <c r="L35" s="32" t="s">
        <v>24</v>
      </c>
      <c r="M35" s="32" t="s">
        <v>26</v>
      </c>
      <c r="N35" s="32" t="s">
        <v>23</v>
      </c>
      <c r="O35" s="32" t="s">
        <v>24</v>
      </c>
      <c r="P35" s="32" t="s">
        <v>24</v>
      </c>
      <c r="Q35" s="32" t="s">
        <v>24</v>
      </c>
      <c r="R35" s="11" t="s">
        <v>25</v>
      </c>
      <c r="S35" s="11" t="s">
        <v>24</v>
      </c>
      <c r="T35" s="11" t="s">
        <v>24</v>
      </c>
      <c r="U35" s="32" t="s">
        <v>23</v>
      </c>
      <c r="V35" s="58" t="s">
        <v>24</v>
      </c>
      <c r="W35" s="58" t="s">
        <v>24</v>
      </c>
      <c r="X35" s="58" t="s">
        <v>24</v>
      </c>
      <c r="Y35" s="58" t="s">
        <v>26</v>
      </c>
      <c r="Z35" s="58" t="s">
        <v>27</v>
      </c>
      <c r="AA35" s="58" t="s">
        <v>27</v>
      </c>
      <c r="AB35" s="58" t="s">
        <v>23</v>
      </c>
      <c r="AC35" s="58" t="s">
        <v>26</v>
      </c>
      <c r="AD35" s="58" t="s">
        <v>24</v>
      </c>
      <c r="AE35" s="58" t="s">
        <v>26</v>
      </c>
      <c r="AF35" s="58" t="s">
        <v>24</v>
      </c>
      <c r="AG35" s="58" t="s">
        <v>24</v>
      </c>
      <c r="AH35" s="32" t="s">
        <v>23</v>
      </c>
      <c r="AI35" s="65" t="s">
        <v>24</v>
      </c>
      <c r="AJ35" s="32" t="s">
        <v>26</v>
      </c>
      <c r="AK35" s="69" t="s">
        <v>27</v>
      </c>
      <c r="AL35" s="69" t="s">
        <v>27</v>
      </c>
      <c r="AM35" s="69" t="s">
        <v>27</v>
      </c>
      <c r="AN35" s="69" t="s">
        <v>23</v>
      </c>
      <c r="AO35" s="69" t="s">
        <v>24</v>
      </c>
      <c r="AP35" s="69" t="s">
        <v>24</v>
      </c>
      <c r="AQ35" s="69" t="s">
        <v>24</v>
      </c>
      <c r="AR35" s="69" t="s">
        <v>24</v>
      </c>
      <c r="AS35" s="69" t="s">
        <v>26</v>
      </c>
      <c r="AT35" s="69" t="s">
        <v>24</v>
      </c>
      <c r="AU35" s="81" t="s">
        <v>23</v>
      </c>
      <c r="AV35" s="69" t="s">
        <v>24</v>
      </c>
      <c r="AW35" s="69" t="s">
        <v>26</v>
      </c>
      <c r="AX35" s="69" t="s">
        <v>24</v>
      </c>
      <c r="AY35" s="68">
        <f t="shared" si="26"/>
        <v>14</v>
      </c>
      <c r="AZ35" s="5">
        <f t="shared" si="27"/>
        <v>6</v>
      </c>
      <c r="BA35" s="5">
        <f t="shared" si="28"/>
        <v>5</v>
      </c>
      <c r="BB35" s="5">
        <f t="shared" si="29"/>
        <v>0</v>
      </c>
      <c r="BC35" s="5">
        <f t="shared" si="30"/>
        <v>0</v>
      </c>
      <c r="BD35" s="5">
        <f t="shared" si="31"/>
        <v>0</v>
      </c>
      <c r="BE35" s="5">
        <f t="shared" si="32"/>
        <v>0</v>
      </c>
      <c r="BF35" s="5">
        <f t="shared" si="33"/>
        <v>0</v>
      </c>
      <c r="BG35" s="5">
        <f t="shared" si="34"/>
        <v>0</v>
      </c>
      <c r="BH35" s="8">
        <f t="shared" si="35"/>
        <v>0</v>
      </c>
      <c r="BI35" s="8">
        <f t="shared" si="36"/>
        <v>0</v>
      </c>
      <c r="BJ35" s="5">
        <f t="shared" si="37"/>
        <v>5</v>
      </c>
      <c r="BK35" s="5">
        <f t="shared" si="38"/>
        <v>0</v>
      </c>
      <c r="BL35" s="8">
        <f t="shared" si="39"/>
        <v>0</v>
      </c>
      <c r="BM35" s="5">
        <f t="shared" si="40"/>
        <v>0</v>
      </c>
      <c r="BN35" s="9">
        <f t="shared" si="41"/>
        <v>25</v>
      </c>
      <c r="BO35" s="10">
        <f t="shared" si="42"/>
        <v>5</v>
      </c>
      <c r="BP35" s="10">
        <f t="shared" si="43"/>
        <v>30</v>
      </c>
      <c r="BQ35" s="10">
        <f t="shared" si="44"/>
        <v>0</v>
      </c>
      <c r="BR35" s="56">
        <f t="shared" si="45"/>
        <v>0</v>
      </c>
      <c r="BS35" s="46">
        <f t="shared" si="46"/>
        <v>0</v>
      </c>
      <c r="BT35" s="13"/>
      <c r="BU35" s="11"/>
      <c r="BV35" s="12">
        <f t="shared" si="47"/>
        <v>-30</v>
      </c>
      <c r="BW35" s="2"/>
      <c r="BX35" s="2">
        <f t="shared" si="48"/>
        <v>0</v>
      </c>
      <c r="BY35" s="2">
        <f t="shared" si="49"/>
        <v>0</v>
      </c>
      <c r="BZ35" s="2"/>
      <c r="CA35" s="2">
        <f t="shared" si="50"/>
        <v>0</v>
      </c>
      <c r="CD35" s="30">
        <f t="shared" si="51"/>
        <v>-0.83333333333333304</v>
      </c>
    </row>
    <row r="36" spans="1:82" ht="15.75" x14ac:dyDescent="0.25">
      <c r="A36" s="55">
        <v>27</v>
      </c>
      <c r="B36" s="89" t="s">
        <v>130</v>
      </c>
      <c r="C36" s="84" t="s">
        <v>153</v>
      </c>
      <c r="D36" s="90" t="s">
        <v>131</v>
      </c>
      <c r="E36" s="31" t="s">
        <v>65</v>
      </c>
      <c r="F36" s="11" t="s">
        <v>27</v>
      </c>
      <c r="G36" s="11" t="s">
        <v>26</v>
      </c>
      <c r="H36" s="11" t="s">
        <v>23</v>
      </c>
      <c r="I36" s="11" t="s">
        <v>24</v>
      </c>
      <c r="J36" s="11" t="s">
        <v>24</v>
      </c>
      <c r="K36" s="11" t="s">
        <v>24</v>
      </c>
      <c r="L36" s="11" t="s">
        <v>24</v>
      </c>
      <c r="M36" s="11" t="s">
        <v>24</v>
      </c>
      <c r="N36" s="11" t="s">
        <v>24</v>
      </c>
      <c r="O36" s="32" t="s">
        <v>23</v>
      </c>
      <c r="P36" s="32" t="s">
        <v>24</v>
      </c>
      <c r="Q36" s="32" t="s">
        <v>24</v>
      </c>
      <c r="R36" s="11" t="s">
        <v>24</v>
      </c>
      <c r="S36" s="11" t="s">
        <v>24</v>
      </c>
      <c r="T36" s="11" t="s">
        <v>24</v>
      </c>
      <c r="U36" s="58" t="s">
        <v>27</v>
      </c>
      <c r="V36" s="58" t="s">
        <v>23</v>
      </c>
      <c r="W36" s="58" t="s">
        <v>24</v>
      </c>
      <c r="X36" s="58" t="s">
        <v>24</v>
      </c>
      <c r="Y36" s="58" t="s">
        <v>24</v>
      </c>
      <c r="Z36" s="58" t="s">
        <v>24</v>
      </c>
      <c r="AA36" s="58" t="s">
        <v>24</v>
      </c>
      <c r="AB36" s="58" t="s">
        <v>27</v>
      </c>
      <c r="AC36" s="58" t="s">
        <v>23</v>
      </c>
      <c r="AD36" s="58" t="s">
        <v>24</v>
      </c>
      <c r="AE36" s="58" t="s">
        <v>24</v>
      </c>
      <c r="AF36" s="58" t="s">
        <v>24</v>
      </c>
      <c r="AG36" s="58" t="s">
        <v>24</v>
      </c>
      <c r="AH36" s="58" t="s">
        <v>24</v>
      </c>
      <c r="AI36" s="66" t="s">
        <v>24</v>
      </c>
      <c r="AJ36" s="58" t="s">
        <v>26</v>
      </c>
      <c r="AK36" s="32" t="s">
        <v>23</v>
      </c>
      <c r="AL36" s="69" t="s">
        <v>27</v>
      </c>
      <c r="AM36" s="69" t="s">
        <v>27</v>
      </c>
      <c r="AN36" s="69" t="s">
        <v>27</v>
      </c>
      <c r="AO36" s="69" t="s">
        <v>25</v>
      </c>
      <c r="AP36" s="69" t="s">
        <v>24</v>
      </c>
      <c r="AQ36" s="69" t="s">
        <v>24</v>
      </c>
      <c r="AR36" s="69" t="s">
        <v>23</v>
      </c>
      <c r="AS36" s="69" t="s">
        <v>24</v>
      </c>
      <c r="AT36" s="69" t="s">
        <v>24</v>
      </c>
      <c r="AU36" s="69" t="s">
        <v>24</v>
      </c>
      <c r="AV36" s="69" t="s">
        <v>24</v>
      </c>
      <c r="AW36" s="71" t="s">
        <v>25</v>
      </c>
      <c r="AX36" s="81" t="s">
        <v>25</v>
      </c>
      <c r="AY36" s="68">
        <f t="shared" si="26"/>
        <v>17</v>
      </c>
      <c r="AZ36" s="5">
        <f t="shared" si="27"/>
        <v>1</v>
      </c>
      <c r="BA36" s="5">
        <f t="shared" si="28"/>
        <v>5</v>
      </c>
      <c r="BB36" s="5">
        <f t="shared" si="29"/>
        <v>0</v>
      </c>
      <c r="BC36" s="5">
        <f t="shared" si="30"/>
        <v>0</v>
      </c>
      <c r="BD36" s="5">
        <f t="shared" si="31"/>
        <v>0</v>
      </c>
      <c r="BE36" s="5">
        <f t="shared" si="32"/>
        <v>0</v>
      </c>
      <c r="BF36" s="5">
        <f t="shared" si="33"/>
        <v>0</v>
      </c>
      <c r="BG36" s="5">
        <f t="shared" si="34"/>
        <v>0</v>
      </c>
      <c r="BH36" s="8">
        <f t="shared" si="35"/>
        <v>0</v>
      </c>
      <c r="BI36" s="8">
        <f t="shared" si="36"/>
        <v>0</v>
      </c>
      <c r="BJ36" s="5">
        <f t="shared" si="37"/>
        <v>4</v>
      </c>
      <c r="BK36" s="5">
        <f t="shared" si="38"/>
        <v>3</v>
      </c>
      <c r="BL36" s="8">
        <f t="shared" si="39"/>
        <v>0</v>
      </c>
      <c r="BM36" s="5">
        <f t="shared" si="40"/>
        <v>0</v>
      </c>
      <c r="BN36" s="9">
        <f t="shared" si="41"/>
        <v>23</v>
      </c>
      <c r="BO36" s="10">
        <f t="shared" si="42"/>
        <v>4</v>
      </c>
      <c r="BP36" s="10">
        <f t="shared" si="43"/>
        <v>27</v>
      </c>
      <c r="BQ36" s="10">
        <f t="shared" si="44"/>
        <v>0</v>
      </c>
      <c r="BR36" s="56">
        <f t="shared" si="45"/>
        <v>0</v>
      </c>
      <c r="BS36" s="46">
        <f t="shared" si="46"/>
        <v>0</v>
      </c>
      <c r="BT36" s="11"/>
      <c r="BU36" s="11"/>
      <c r="BV36" s="12">
        <f t="shared" si="47"/>
        <v>-27</v>
      </c>
      <c r="BW36" s="2"/>
      <c r="BX36" s="2">
        <f t="shared" si="48"/>
        <v>0</v>
      </c>
      <c r="BY36" s="2">
        <f t="shared" si="49"/>
        <v>0</v>
      </c>
      <c r="BZ36" s="2"/>
      <c r="CA36" s="2">
        <f t="shared" si="50"/>
        <v>0</v>
      </c>
      <c r="CD36" s="30">
        <f t="shared" si="51"/>
        <v>-0.16666666666666652</v>
      </c>
    </row>
    <row r="37" spans="1:82" ht="15.75" x14ac:dyDescent="0.25">
      <c r="A37" s="55">
        <v>28</v>
      </c>
      <c r="B37" s="89" t="s">
        <v>133</v>
      </c>
      <c r="C37" s="84" t="s">
        <v>154</v>
      </c>
      <c r="D37" s="90" t="s">
        <v>132</v>
      </c>
      <c r="E37" s="31" t="s">
        <v>99</v>
      </c>
      <c r="F37" s="13" t="s">
        <v>26</v>
      </c>
      <c r="G37" s="13" t="s">
        <v>26</v>
      </c>
      <c r="H37" s="13" t="s">
        <v>26</v>
      </c>
      <c r="I37" s="13" t="s">
        <v>26</v>
      </c>
      <c r="J37" s="11" t="s">
        <v>23</v>
      </c>
      <c r="K37" s="11" t="s">
        <v>26</v>
      </c>
      <c r="L37" s="11" t="s">
        <v>26</v>
      </c>
      <c r="M37" s="11" t="s">
        <v>26</v>
      </c>
      <c r="N37" s="11" t="s">
        <v>26</v>
      </c>
      <c r="O37" s="32" t="s">
        <v>26</v>
      </c>
      <c r="P37" s="32" t="s">
        <v>26</v>
      </c>
      <c r="Q37" s="32" t="s">
        <v>23</v>
      </c>
      <c r="R37" s="11" t="s">
        <v>26</v>
      </c>
      <c r="S37" s="11" t="s">
        <v>26</v>
      </c>
      <c r="T37" s="11" t="s">
        <v>26</v>
      </c>
      <c r="U37" s="69" t="s">
        <v>26</v>
      </c>
      <c r="V37" s="58" t="s">
        <v>26</v>
      </c>
      <c r="W37" s="58" t="s">
        <v>26</v>
      </c>
      <c r="X37" s="58" t="s">
        <v>23</v>
      </c>
      <c r="Y37" s="58" t="s">
        <v>26</v>
      </c>
      <c r="Z37" s="58" t="s">
        <v>26</v>
      </c>
      <c r="AA37" s="58" t="s">
        <v>26</v>
      </c>
      <c r="AB37" s="58" t="s">
        <v>26</v>
      </c>
      <c r="AC37" s="58" t="s">
        <v>26</v>
      </c>
      <c r="AD37" s="58" t="s">
        <v>26</v>
      </c>
      <c r="AE37" s="58" t="s">
        <v>23</v>
      </c>
      <c r="AF37" s="69" t="s">
        <v>26</v>
      </c>
      <c r="AG37" s="69" t="s">
        <v>26</v>
      </c>
      <c r="AH37" s="69" t="s">
        <v>25</v>
      </c>
      <c r="AI37" s="76" t="s">
        <v>26</v>
      </c>
      <c r="AJ37" s="69" t="s">
        <v>26</v>
      </c>
      <c r="AK37" s="69" t="s">
        <v>26</v>
      </c>
      <c r="AL37" s="32" t="s">
        <v>23</v>
      </c>
      <c r="AM37" s="69" t="s">
        <v>26</v>
      </c>
      <c r="AN37" s="69" t="s">
        <v>26</v>
      </c>
      <c r="AO37" s="69" t="s">
        <v>26</v>
      </c>
      <c r="AP37" s="69" t="s">
        <v>26</v>
      </c>
      <c r="AQ37" s="69" t="s">
        <v>26</v>
      </c>
      <c r="AR37" s="69" t="s">
        <v>26</v>
      </c>
      <c r="AS37" s="69" t="s">
        <v>23</v>
      </c>
      <c r="AT37" s="69" t="s">
        <v>26</v>
      </c>
      <c r="AU37" s="69" t="s">
        <v>26</v>
      </c>
      <c r="AV37" s="69" t="s">
        <v>26</v>
      </c>
      <c r="AW37" s="69" t="s">
        <v>26</v>
      </c>
      <c r="AX37" s="69" t="s">
        <v>26</v>
      </c>
      <c r="AY37" s="68">
        <f t="shared" si="26"/>
        <v>0</v>
      </c>
      <c r="AZ37" s="5">
        <f t="shared" si="27"/>
        <v>25</v>
      </c>
      <c r="BA37" s="5">
        <f t="shared" si="28"/>
        <v>0</v>
      </c>
      <c r="BB37" s="5">
        <f t="shared" si="29"/>
        <v>0</v>
      </c>
      <c r="BC37" s="5">
        <f t="shared" si="30"/>
        <v>0</v>
      </c>
      <c r="BD37" s="5">
        <f t="shared" si="31"/>
        <v>0</v>
      </c>
      <c r="BE37" s="5">
        <f t="shared" si="32"/>
        <v>0</v>
      </c>
      <c r="BF37" s="5">
        <f t="shared" si="33"/>
        <v>0</v>
      </c>
      <c r="BG37" s="5">
        <f t="shared" si="34"/>
        <v>0</v>
      </c>
      <c r="BH37" s="8">
        <f t="shared" si="35"/>
        <v>0</v>
      </c>
      <c r="BI37" s="8">
        <f t="shared" si="36"/>
        <v>0</v>
      </c>
      <c r="BJ37" s="5">
        <f t="shared" si="37"/>
        <v>4</v>
      </c>
      <c r="BK37" s="5">
        <f t="shared" si="38"/>
        <v>1</v>
      </c>
      <c r="BL37" s="8">
        <f t="shared" si="39"/>
        <v>0</v>
      </c>
      <c r="BM37" s="5">
        <f t="shared" si="40"/>
        <v>0</v>
      </c>
      <c r="BN37" s="9">
        <f t="shared" si="41"/>
        <v>25</v>
      </c>
      <c r="BO37" s="10">
        <f t="shared" si="42"/>
        <v>4</v>
      </c>
      <c r="BP37" s="10">
        <f t="shared" si="43"/>
        <v>29</v>
      </c>
      <c r="BQ37" s="10">
        <f t="shared" si="44"/>
        <v>0</v>
      </c>
      <c r="BR37" s="56">
        <f t="shared" ref="BR37:BR39" si="52">BI37</f>
        <v>0</v>
      </c>
      <c r="BS37" s="46">
        <f t="shared" si="46"/>
        <v>0</v>
      </c>
      <c r="BT37" s="11"/>
      <c r="BU37" s="11"/>
      <c r="BV37" s="12">
        <f t="shared" si="47"/>
        <v>-29</v>
      </c>
      <c r="BW37" s="2"/>
      <c r="BX37" s="2">
        <f t="shared" si="48"/>
        <v>0</v>
      </c>
      <c r="BY37" s="2">
        <f t="shared" si="49"/>
        <v>0</v>
      </c>
      <c r="BZ37" s="2"/>
      <c r="CA37" s="2">
        <f t="shared" si="50"/>
        <v>0</v>
      </c>
      <c r="CD37" s="30">
        <f t="shared" si="51"/>
        <v>0.16666666666666696</v>
      </c>
    </row>
    <row r="38" spans="1:82" ht="15.75" x14ac:dyDescent="0.25">
      <c r="A38" s="55">
        <v>29</v>
      </c>
      <c r="B38" s="89" t="s">
        <v>135</v>
      </c>
      <c r="C38" s="84" t="s">
        <v>155</v>
      </c>
      <c r="D38" s="90" t="s">
        <v>134</v>
      </c>
      <c r="E38" s="31" t="s">
        <v>65</v>
      </c>
      <c r="F38" s="11" t="s">
        <v>26</v>
      </c>
      <c r="G38" s="11" t="s">
        <v>26</v>
      </c>
      <c r="H38" s="11" t="s">
        <v>26</v>
      </c>
      <c r="I38" s="11" t="s">
        <v>26</v>
      </c>
      <c r="J38" s="11" t="s">
        <v>23</v>
      </c>
      <c r="K38" s="11" t="s">
        <v>24</v>
      </c>
      <c r="L38" s="11" t="s">
        <v>26</v>
      </c>
      <c r="M38" s="11" t="s">
        <v>26</v>
      </c>
      <c r="N38" s="11" t="s">
        <v>24</v>
      </c>
      <c r="O38" s="11" t="s">
        <v>27</v>
      </c>
      <c r="P38" s="11" t="s">
        <v>27</v>
      </c>
      <c r="Q38" s="11" t="s">
        <v>23</v>
      </c>
      <c r="R38" s="11" t="s">
        <v>25</v>
      </c>
      <c r="S38" s="11" t="s">
        <v>27</v>
      </c>
      <c r="T38" s="11" t="s">
        <v>26</v>
      </c>
      <c r="U38" s="69" t="s">
        <v>25</v>
      </c>
      <c r="V38" s="58" t="s">
        <v>26</v>
      </c>
      <c r="W38" s="58" t="s">
        <v>24</v>
      </c>
      <c r="X38" s="58" t="s">
        <v>23</v>
      </c>
      <c r="Y38" s="58" t="s">
        <v>25</v>
      </c>
      <c r="Z38" s="58" t="s">
        <v>26</v>
      </c>
      <c r="AA38" s="58" t="s">
        <v>26</v>
      </c>
      <c r="AB38" s="58" t="s">
        <v>24</v>
      </c>
      <c r="AC38" s="58" t="s">
        <v>27</v>
      </c>
      <c r="AD38" s="58" t="s">
        <v>27</v>
      </c>
      <c r="AE38" s="58" t="s">
        <v>27</v>
      </c>
      <c r="AF38" s="58" t="s">
        <v>23</v>
      </c>
      <c r="AG38" s="58" t="s">
        <v>24</v>
      </c>
      <c r="AH38" s="58" t="s">
        <v>26</v>
      </c>
      <c r="AI38" s="66" t="s">
        <v>26</v>
      </c>
      <c r="AJ38" s="58" t="s">
        <v>24</v>
      </c>
      <c r="AK38" s="69" t="s">
        <v>27</v>
      </c>
      <c r="AL38" s="32" t="s">
        <v>25</v>
      </c>
      <c r="AM38" s="32" t="s">
        <v>23</v>
      </c>
      <c r="AN38" s="69" t="s">
        <v>27</v>
      </c>
      <c r="AO38" s="69" t="s">
        <v>25</v>
      </c>
      <c r="AP38" s="69" t="s">
        <v>24</v>
      </c>
      <c r="AQ38" s="69" t="s">
        <v>27</v>
      </c>
      <c r="AR38" s="69" t="s">
        <v>27</v>
      </c>
      <c r="AS38" s="69" t="s">
        <v>27</v>
      </c>
      <c r="AT38" s="69" t="s">
        <v>23</v>
      </c>
      <c r="AU38" s="69" t="s">
        <v>24</v>
      </c>
      <c r="AV38" s="69" t="s">
        <v>24</v>
      </c>
      <c r="AW38" s="69" t="s">
        <v>24</v>
      </c>
      <c r="AX38" s="69" t="s">
        <v>24</v>
      </c>
      <c r="AY38" s="68">
        <f t="shared" si="26"/>
        <v>9</v>
      </c>
      <c r="AZ38" s="5">
        <f t="shared" si="27"/>
        <v>5</v>
      </c>
      <c r="BA38" s="5">
        <f t="shared" si="28"/>
        <v>8</v>
      </c>
      <c r="BB38" s="5">
        <f t="shared" si="29"/>
        <v>0</v>
      </c>
      <c r="BC38" s="5">
        <f t="shared" si="30"/>
        <v>0</v>
      </c>
      <c r="BD38" s="5">
        <f t="shared" si="31"/>
        <v>0</v>
      </c>
      <c r="BE38" s="5">
        <f t="shared" si="32"/>
        <v>0</v>
      </c>
      <c r="BF38" s="5">
        <f t="shared" si="33"/>
        <v>0</v>
      </c>
      <c r="BG38" s="5">
        <f t="shared" si="34"/>
        <v>0</v>
      </c>
      <c r="BH38" s="8">
        <f t="shared" si="35"/>
        <v>0</v>
      </c>
      <c r="BI38" s="8">
        <f t="shared" si="36"/>
        <v>0</v>
      </c>
      <c r="BJ38" s="5">
        <f t="shared" si="37"/>
        <v>4</v>
      </c>
      <c r="BK38" s="5">
        <f t="shared" si="38"/>
        <v>4</v>
      </c>
      <c r="BL38" s="8">
        <f t="shared" si="39"/>
        <v>0</v>
      </c>
      <c r="BM38" s="5">
        <f t="shared" si="40"/>
        <v>0</v>
      </c>
      <c r="BN38" s="9">
        <f t="shared" si="41"/>
        <v>22</v>
      </c>
      <c r="BO38" s="10">
        <f t="shared" si="42"/>
        <v>4</v>
      </c>
      <c r="BP38" s="10">
        <f t="shared" ref="BP38:BP39" si="53">BN38+BH38+BI38+BJ38</f>
        <v>26</v>
      </c>
      <c r="BQ38" s="10">
        <f t="shared" ref="BQ38:BQ39" si="54">BD38+BE38+BF38+BG38+BH38</f>
        <v>0</v>
      </c>
      <c r="BR38" s="56">
        <f t="shared" si="52"/>
        <v>0</v>
      </c>
      <c r="BS38" s="46">
        <f t="shared" ref="BS38:BS39" si="55">BM38+BL38</f>
        <v>0</v>
      </c>
      <c r="BT38" s="11"/>
      <c r="BU38" s="11"/>
      <c r="BV38" s="12">
        <f t="shared" ref="BV38:BV39" si="56">BU38-BP38</f>
        <v>-26</v>
      </c>
      <c r="BW38" s="2"/>
      <c r="BX38" s="2">
        <f t="shared" ref="BX38:BX39" si="57">(BQ38+BR38*2)*8</f>
        <v>0</v>
      </c>
      <c r="BY38" s="2">
        <f t="shared" ref="BY38:BY39" si="58">BX38*BW38</f>
        <v>0</v>
      </c>
      <c r="BZ38" s="2"/>
      <c r="CA38" s="2">
        <f t="shared" ref="CA38:CA39" si="59">BZ38-BY38</f>
        <v>0</v>
      </c>
      <c r="CD38" s="30">
        <f t="shared" si="51"/>
        <v>-0.33333333333333348</v>
      </c>
    </row>
    <row r="39" spans="1:82" ht="15.75" x14ac:dyDescent="0.25">
      <c r="A39" s="55">
        <v>30</v>
      </c>
      <c r="B39" s="89" t="s">
        <v>137</v>
      </c>
      <c r="C39" s="84" t="s">
        <v>156</v>
      </c>
      <c r="D39" s="90" t="s">
        <v>136</v>
      </c>
      <c r="E39" s="31" t="s">
        <v>65</v>
      </c>
      <c r="F39" s="32" t="s">
        <v>26</v>
      </c>
      <c r="G39" s="32" t="s">
        <v>26</v>
      </c>
      <c r="H39" s="32" t="s">
        <v>26</v>
      </c>
      <c r="I39" s="32" t="s">
        <v>23</v>
      </c>
      <c r="J39" s="32" t="s">
        <v>26</v>
      </c>
      <c r="K39" s="32" t="s">
        <v>26</v>
      </c>
      <c r="L39" s="32" t="s">
        <v>26</v>
      </c>
      <c r="M39" s="32" t="s">
        <v>26</v>
      </c>
      <c r="N39" s="32" t="s">
        <v>26</v>
      </c>
      <c r="O39" s="32" t="s">
        <v>26</v>
      </c>
      <c r="P39" s="32" t="s">
        <v>23</v>
      </c>
      <c r="Q39" s="32" t="s">
        <v>25</v>
      </c>
      <c r="R39" s="11" t="s">
        <v>25</v>
      </c>
      <c r="S39" s="11" t="s">
        <v>26</v>
      </c>
      <c r="T39" s="11" t="s">
        <v>26</v>
      </c>
      <c r="U39" s="58" t="s">
        <v>26</v>
      </c>
      <c r="V39" s="58" t="s">
        <v>25</v>
      </c>
      <c r="W39" s="58" t="s">
        <v>25</v>
      </c>
      <c r="X39" s="58" t="s">
        <v>25</v>
      </c>
      <c r="Y39" s="58" t="s">
        <v>26</v>
      </c>
      <c r="Z39" s="58" t="s">
        <v>26</v>
      </c>
      <c r="AA39" s="58" t="s">
        <v>26</v>
      </c>
      <c r="AB39" s="58" t="s">
        <v>27</v>
      </c>
      <c r="AC39" s="58" t="s">
        <v>26</v>
      </c>
      <c r="AD39" s="58" t="s">
        <v>24</v>
      </c>
      <c r="AE39" s="58" t="s">
        <v>23</v>
      </c>
      <c r="AF39" s="58" t="s">
        <v>26</v>
      </c>
      <c r="AG39" s="58" t="s">
        <v>27</v>
      </c>
      <c r="AH39" s="32" t="s">
        <v>27</v>
      </c>
      <c r="AI39" s="65" t="s">
        <v>25</v>
      </c>
      <c r="AJ39" s="32" t="s">
        <v>27</v>
      </c>
      <c r="AK39" s="69" t="s">
        <v>27</v>
      </c>
      <c r="AL39" s="32" t="s">
        <v>23</v>
      </c>
      <c r="AM39" s="69" t="s">
        <v>24</v>
      </c>
      <c r="AN39" s="69" t="s">
        <v>26</v>
      </c>
      <c r="AO39" s="69" t="s">
        <v>24</v>
      </c>
      <c r="AP39" s="69" t="s">
        <v>27</v>
      </c>
      <c r="AQ39" s="69" t="s">
        <v>27</v>
      </c>
      <c r="AR39" s="69" t="s">
        <v>27</v>
      </c>
      <c r="AS39" s="69" t="s">
        <v>26</v>
      </c>
      <c r="AT39" s="32" t="s">
        <v>23</v>
      </c>
      <c r="AU39" s="69" t="s">
        <v>26</v>
      </c>
      <c r="AV39" s="69" t="s">
        <v>26</v>
      </c>
      <c r="AW39" s="69" t="s">
        <v>26</v>
      </c>
      <c r="AX39" s="69" t="s">
        <v>26</v>
      </c>
      <c r="AY39" s="68">
        <f t="shared" si="26"/>
        <v>3</v>
      </c>
      <c r="AZ39" s="5">
        <f t="shared" si="27"/>
        <v>12</v>
      </c>
      <c r="BA39" s="5">
        <f t="shared" si="28"/>
        <v>8</v>
      </c>
      <c r="BB39" s="5">
        <f t="shared" si="29"/>
        <v>0</v>
      </c>
      <c r="BC39" s="5">
        <f t="shared" si="30"/>
        <v>0</v>
      </c>
      <c r="BD39" s="5">
        <f t="shared" si="31"/>
        <v>0</v>
      </c>
      <c r="BE39" s="5">
        <f t="shared" si="32"/>
        <v>0</v>
      </c>
      <c r="BF39" s="5">
        <f t="shared" si="33"/>
        <v>0</v>
      </c>
      <c r="BG39" s="5">
        <f t="shared" si="34"/>
        <v>0</v>
      </c>
      <c r="BH39" s="8">
        <f t="shared" si="35"/>
        <v>0</v>
      </c>
      <c r="BI39" s="8">
        <f t="shared" si="36"/>
        <v>0</v>
      </c>
      <c r="BJ39" s="5">
        <f t="shared" si="37"/>
        <v>3</v>
      </c>
      <c r="BK39" s="5">
        <f t="shared" si="38"/>
        <v>4</v>
      </c>
      <c r="BL39" s="8">
        <f t="shared" si="39"/>
        <v>0</v>
      </c>
      <c r="BM39" s="5">
        <f t="shared" si="40"/>
        <v>0</v>
      </c>
      <c r="BN39" s="9">
        <f t="shared" si="41"/>
        <v>23</v>
      </c>
      <c r="BO39" s="10">
        <f t="shared" si="42"/>
        <v>3</v>
      </c>
      <c r="BP39" s="10">
        <f t="shared" si="53"/>
        <v>26</v>
      </c>
      <c r="BQ39" s="10">
        <f t="shared" si="54"/>
        <v>0</v>
      </c>
      <c r="BR39" s="56">
        <f t="shared" si="52"/>
        <v>0</v>
      </c>
      <c r="BS39" s="46">
        <f t="shared" si="55"/>
        <v>0</v>
      </c>
      <c r="BT39" s="11"/>
      <c r="BU39" s="11"/>
      <c r="BV39" s="12">
        <f t="shared" si="56"/>
        <v>-26</v>
      </c>
      <c r="BW39" s="2"/>
      <c r="BX39" s="2">
        <f t="shared" si="57"/>
        <v>0</v>
      </c>
      <c r="BY39" s="2">
        <f t="shared" si="58"/>
        <v>0</v>
      </c>
      <c r="BZ39" s="2"/>
      <c r="CA39" s="2">
        <f t="shared" si="59"/>
        <v>0</v>
      </c>
      <c r="CD39" s="30">
        <f t="shared" si="51"/>
        <v>0.83333333333333348</v>
      </c>
    </row>
    <row r="40" spans="1:82" x14ac:dyDescent="0.25"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  <c r="Q40" s="41"/>
      <c r="R40" s="42"/>
      <c r="S40" s="41"/>
      <c r="T40" s="41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8"/>
      <c r="AF40" s="78"/>
      <c r="AG40" s="78"/>
      <c r="AH40" s="77"/>
      <c r="AI40" s="7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8">
        <f t="shared" si="26"/>
        <v>0</v>
      </c>
      <c r="AZ40" s="5">
        <f t="shared" si="27"/>
        <v>0</v>
      </c>
      <c r="BA40" s="5">
        <f t="shared" si="28"/>
        <v>0</v>
      </c>
      <c r="BB40" s="5">
        <f t="shared" si="29"/>
        <v>0</v>
      </c>
      <c r="BC40" s="5">
        <f t="shared" si="30"/>
        <v>0</v>
      </c>
      <c r="BD40" s="5">
        <f t="shared" si="31"/>
        <v>0</v>
      </c>
      <c r="BE40" s="5">
        <f t="shared" si="32"/>
        <v>0</v>
      </c>
      <c r="BF40" s="5">
        <f t="shared" si="33"/>
        <v>0</v>
      </c>
      <c r="BG40" s="5">
        <f t="shared" si="34"/>
        <v>0</v>
      </c>
      <c r="BH40" s="8">
        <f t="shared" si="35"/>
        <v>0</v>
      </c>
      <c r="BI40" s="8">
        <f t="shared" si="36"/>
        <v>0</v>
      </c>
      <c r="BJ40" s="5">
        <f t="shared" si="37"/>
        <v>0</v>
      </c>
      <c r="BK40" s="5">
        <f t="shared" si="38"/>
        <v>0</v>
      </c>
      <c r="BL40" s="8">
        <f t="shared" si="39"/>
        <v>0</v>
      </c>
      <c r="BM40" s="5">
        <f t="shared" si="40"/>
        <v>0</v>
      </c>
      <c r="BN40" s="83">
        <f>SUM(BN10:BN39)</f>
        <v>687</v>
      </c>
      <c r="BO40" s="80">
        <f t="shared" ref="BO40" si="60">BP40-BN40</f>
        <v>0</v>
      </c>
      <c r="BP40" s="43">
        <f t="shared" ref="BP40" si="61">BN40+BH40+BI40+BJ40</f>
        <v>687</v>
      </c>
      <c r="BQ40" s="43">
        <f t="shared" ref="BQ40" si="62">BD40+BE40+BF40+BG40+BH40</f>
        <v>0</v>
      </c>
      <c r="BR40" s="43">
        <f t="shared" ref="BR40" si="63">BI40</f>
        <v>0</v>
      </c>
      <c r="BS40" s="10">
        <f t="shared" ref="BS40" si="64">BM40+BL40</f>
        <v>0</v>
      </c>
      <c r="BT40" s="11"/>
      <c r="BU40" s="11"/>
      <c r="BV40" s="12">
        <f>BU40-BP40</f>
        <v>-687</v>
      </c>
      <c r="BW40" s="2"/>
      <c r="BX40" s="2">
        <f t="shared" ref="BX40" si="65">(BQ40+BR40*2)*8</f>
        <v>0</v>
      </c>
      <c r="BY40" s="2">
        <f t="shared" ref="BY40" si="66">BX40*BW40</f>
        <v>0</v>
      </c>
      <c r="BZ40" s="2"/>
      <c r="CA40" s="2">
        <f t="shared" ref="CA40" si="67">BZ40-BY40</f>
        <v>0</v>
      </c>
    </row>
  </sheetData>
  <autoFilter ref="A8:CD40"/>
  <mergeCells count="8">
    <mergeCell ref="B6:F7"/>
    <mergeCell ref="G6:AX7"/>
    <mergeCell ref="B1:AX1"/>
    <mergeCell ref="B2:AX2"/>
    <mergeCell ref="B3:AX3"/>
    <mergeCell ref="G4:S4"/>
    <mergeCell ref="V4:AX4"/>
    <mergeCell ref="B5:AX5"/>
  </mergeCells>
  <phoneticPr fontId="17" type="noConversion"/>
  <conditionalFormatting sqref="B8:D8">
    <cfRule type="duplicateValues" dxfId="286" priority="5130"/>
    <cfRule type="duplicateValues" dxfId="285" priority="5131"/>
    <cfRule type="duplicateValues" dxfId="284" priority="5132"/>
    <cfRule type="duplicateValues" dxfId="283" priority="5133"/>
    <cfRule type="duplicateValues" dxfId="282" priority="5134"/>
    <cfRule type="duplicateValues" dxfId="281" priority="5135"/>
    <cfRule type="duplicateValues" dxfId="280" priority="5136"/>
    <cfRule type="duplicateValues" dxfId="279" priority="5137"/>
    <cfRule type="duplicateValues" dxfId="278" priority="5138"/>
    <cfRule type="duplicateValues" dxfId="277" priority="5139"/>
    <cfRule type="duplicateValues" dxfId="276" priority="5140"/>
    <cfRule type="duplicateValues" dxfId="275" priority="5141"/>
    <cfRule type="duplicateValues" dxfId="274" priority="5142"/>
  </conditionalFormatting>
  <conditionalFormatting sqref="B9:D9">
    <cfRule type="duplicateValues" dxfId="273" priority="5143"/>
    <cfRule type="duplicateValues" dxfId="272" priority="5144"/>
    <cfRule type="duplicateValues" dxfId="271" priority="5145"/>
    <cfRule type="duplicateValues" dxfId="270" priority="5146"/>
    <cfRule type="duplicateValues" dxfId="269" priority="5147"/>
    <cfRule type="duplicateValues" dxfId="268" priority="5148"/>
    <cfRule type="duplicateValues" dxfId="267" priority="5149"/>
    <cfRule type="duplicateValues" dxfId="266" priority="5150"/>
    <cfRule type="duplicateValues" dxfId="265" priority="5151"/>
    <cfRule type="duplicateValues" dxfId="264" priority="5152"/>
    <cfRule type="duplicateValues" dxfId="263" priority="5153"/>
    <cfRule type="duplicateValues" dxfId="262" priority="5154"/>
    <cfRule type="duplicateValues" dxfId="261" priority="5155"/>
  </conditionalFormatting>
  <conditionalFormatting sqref="B30 D30">
    <cfRule type="duplicateValues" dxfId="260" priority="2581"/>
  </conditionalFormatting>
  <conditionalFormatting sqref="B32 D32">
    <cfRule type="duplicateValues" dxfId="259" priority="29708"/>
    <cfRule type="duplicateValues" dxfId="258" priority="29709"/>
    <cfRule type="duplicateValues" dxfId="257" priority="29710"/>
    <cfRule type="duplicateValues" dxfId="256" priority="29711"/>
    <cfRule type="duplicateValues" dxfId="255" priority="29712"/>
    <cfRule type="duplicateValues" dxfId="254" priority="29713"/>
    <cfRule type="duplicateValues" dxfId="253" priority="29714"/>
    <cfRule type="duplicateValues" dxfId="252" priority="29715"/>
    <cfRule type="duplicateValues" dxfId="251" priority="29716"/>
  </conditionalFormatting>
  <conditionalFormatting sqref="B40:D1048576 B8:D9 B30:B39 D32:D39 D30">
    <cfRule type="duplicateValues" dxfId="250" priority="30116"/>
  </conditionalFormatting>
  <conditionalFormatting sqref="B35 D35">
    <cfRule type="duplicateValues" dxfId="249" priority="29854"/>
    <cfRule type="duplicateValues" dxfId="248" priority="29855"/>
    <cfRule type="duplicateValues" dxfId="247" priority="29860"/>
    <cfRule type="duplicateValues" dxfId="246" priority="29863"/>
    <cfRule type="duplicateValues" dxfId="245" priority="29864"/>
    <cfRule type="duplicateValues" dxfId="244" priority="29865"/>
    <cfRule type="duplicateValues" dxfId="243" priority="29872"/>
    <cfRule type="duplicateValues" dxfId="242" priority="29875"/>
    <cfRule type="duplicateValues" dxfId="241" priority="29878"/>
    <cfRule type="duplicateValues" dxfId="240" priority="29881"/>
    <cfRule type="duplicateValues" dxfId="239" priority="29882"/>
    <cfRule type="duplicateValues" dxfId="238" priority="29883"/>
  </conditionalFormatting>
  <conditionalFormatting sqref="B37 D37">
    <cfRule type="duplicateValues" dxfId="237" priority="2560"/>
    <cfRule type="duplicateValues" dxfId="236" priority="2561"/>
    <cfRule type="duplicateValues" dxfId="235" priority="2562"/>
  </conditionalFormatting>
  <conditionalFormatting sqref="B38 D38">
    <cfRule type="duplicateValues" dxfId="234" priority="2430"/>
    <cfRule type="duplicateValues" dxfId="233" priority="2431"/>
    <cfRule type="duplicateValues" dxfId="232" priority="2432"/>
    <cfRule type="duplicateValues" dxfId="231" priority="2433"/>
    <cfRule type="duplicateValues" dxfId="230" priority="2434"/>
    <cfRule type="duplicateValues" dxfId="229" priority="2435"/>
    <cfRule type="duplicateValues" dxfId="228" priority="2436"/>
    <cfRule type="duplicateValues" dxfId="227" priority="2437"/>
    <cfRule type="duplicateValues" dxfId="226" priority="2438"/>
    <cfRule type="duplicateValues" dxfId="225" priority="2439"/>
    <cfRule type="duplicateValues" dxfId="224" priority="2440"/>
    <cfRule type="duplicateValues" dxfId="223" priority="2441"/>
  </conditionalFormatting>
  <conditionalFormatting sqref="B39 D39">
    <cfRule type="duplicateValues" dxfId="222" priority="2602"/>
    <cfRule type="duplicateValues" dxfId="221" priority="2603"/>
    <cfRule type="duplicateValues" dxfId="220" priority="2604"/>
    <cfRule type="duplicateValues" dxfId="219" priority="2605"/>
    <cfRule type="duplicateValues" dxfId="218" priority="2606"/>
    <cfRule type="duplicateValues" dxfId="217" priority="2607"/>
    <cfRule type="duplicateValues" dxfId="216" priority="2608"/>
    <cfRule type="duplicateValues" dxfId="215" priority="2609"/>
    <cfRule type="duplicateValues" dxfId="214" priority="2610"/>
  </conditionalFormatting>
  <conditionalFormatting sqref="F12 AH12 AH24 H25 F26:Q26 F13:Q23 R10:AG26 F30:Q30 F27:AJ28 R30:AG32 F32:Q39 F29:AG29 AH29:AJ39 U33:AG40 R33:T1048576">
    <cfRule type="cellIs" dxfId="213" priority="657" operator="equal">
      <formula>"A"</formula>
    </cfRule>
  </conditionalFormatting>
  <conditionalFormatting sqref="AH12 AH24 F10:Q23 R10:AG26 AH33:AJ39 R27:AJ32 F26:Q39 R33:T1048576 U33:AG40">
    <cfRule type="cellIs" dxfId="212" priority="658" operator="equal">
      <formula>"O"</formula>
    </cfRule>
  </conditionalFormatting>
  <conditionalFormatting sqref="F10:Q11 AH10:AJ11 AI12:AJ12 F16:T16 AI25:AJ25 F30:O31 Q31 AJ29 G28 AJ27 AH13:AJ14 AL13 AH15:AI15 AH16:AJ17 AH19:AJ23 AH18:AX18">
    <cfRule type="cellIs" dxfId="211" priority="969" operator="equal">
      <formula>"A"</formula>
    </cfRule>
  </conditionalFormatting>
  <conditionalFormatting sqref="F16:T16 AJ23:AJ24 G24 I24 K24:Q25 I25:J25 AI25:AJ25 AJ29 G28 AJ27 AH10:AJ14 AL13 AH15:AI15 AH16:AJ17 AH19:AJ23 AL25:AM25 AH26:AJ26 U25:U26 F26:Q26 F10:Q23 U10:U23 F30:Q32 U30:U32 AH30:AJ32 K27:Q29 AK24:AX24 AW25 AH18:AX18">
    <cfRule type="cellIs" dxfId="210" priority="533" operator="equal">
      <formula>"A"</formula>
    </cfRule>
  </conditionalFormatting>
  <conditionalFormatting sqref="F16:T16 AJ23:AJ25 G24 I24:Q25 H25:J25 AI25:AJ25 AH10:AJ14 AL13 AH15:AI15 AH16:AJ17 AH19:AJ23 AL25:AM25 AH26:AJ26 AK24:AX24 AW25 AH18:AX18">
    <cfRule type="cellIs" dxfId="209" priority="532" operator="equal">
      <formula>"O"</formula>
    </cfRule>
  </conditionalFormatting>
  <conditionalFormatting sqref="F16:T16 F38:T38 AG38:AJ38 AH10:AJ14 AL13 AH15:AI15 AH16:AJ17 AL25:AM25 AG37:AG39 F10:Q39 U10:U38 AH19:AJ39 AK24:AX24 AW25 AH18:AX18 G37:Q40 AY10:AY40">
    <cfRule type="cellIs" dxfId="208" priority="565" operator="equal">
      <formula>"PR"</formula>
    </cfRule>
  </conditionalFormatting>
  <conditionalFormatting sqref="F8:AX9 F10:S11 AH10:AJ11 AI12:AJ12 F16:T16 AJ23:AJ24 I24 I25:J25 AI25 AH26:AJ26 O30:Q30 AI30:AJ31 G32 AJ29 G28 AJ27 AH36:AJ36 F36:N37 U36:U38 AE37:AJ37 F38:AJ38 AH13:AJ14 AL13 AH15:AI15 AH16:AJ17 AH19:AJ23 AL25:AM25 F26:Q26 U25:U26 U10:U23 F13:Q23 U30:U31 AK24:AX24 AW25 AH18:AX18 U37:AG40 P12:S1048576">
    <cfRule type="cellIs" dxfId="207" priority="668" operator="equal">
      <formula>"E+N"</formula>
    </cfRule>
  </conditionalFormatting>
  <conditionalFormatting sqref="F8:AX9 F10:S11 AH10:AJ11 AI12:AJ12 F16:T16 AJ23:AJ24 AI25 AH26:AJ26 AI30:AJ31 G32 AJ29 G28 AJ27 F36:N37 AE37:AJ37 F38:AJ38 AH13:AJ14 AL13 AH15:AI15 AH16:AJ17 AH19:AJ23 AL25:AM25 AH35:AJ36 F26:Q26 U25:U26 U35:U38 U10:U23 F13:Q23 U30:U31 AK24:AX24 AW25 AH18:AX18 U37:AG40 P12:S1048576 H10:Q40">
    <cfRule type="cellIs" dxfId="206" priority="669" operator="equal">
      <formula>"M+E"</formula>
    </cfRule>
  </conditionalFormatting>
  <conditionalFormatting sqref="F8:AX9 K12:Q12 F36:N37 AE37:AJ37 F38:AJ38">
    <cfRule type="cellIs" dxfId="205" priority="650" operator="equal">
      <formula>"O"</formula>
    </cfRule>
  </conditionalFormatting>
  <conditionalFormatting sqref="F8:AX9 K12:Q12 AJ23:AJ25 G24 I24:Q25 AE37:AJ37 F38:AJ38 AL25:AM25 AH26:AJ26 AK24:AX24 AW25">
    <cfRule type="cellIs" dxfId="204" priority="651" operator="equal">
      <formula>"A"</formula>
    </cfRule>
  </conditionalFormatting>
  <conditionalFormatting sqref="F35:K35">
    <cfRule type="cellIs" dxfId="203" priority="747" operator="equal">
      <formula>"M+E"</formula>
    </cfRule>
  </conditionalFormatting>
  <conditionalFormatting sqref="J12:Q12 G24 J24:Q24 I25:Q25 J27:Q29">
    <cfRule type="cellIs" dxfId="202" priority="652" operator="equal">
      <formula>"DD"</formula>
    </cfRule>
  </conditionalFormatting>
  <conditionalFormatting sqref="AH30:AJ30 U30:U31 AI31 AJ25 F30:N30">
    <cfRule type="cellIs" dxfId="201" priority="741" operator="equal">
      <formula>"E+N"</formula>
    </cfRule>
    <cfRule type="cellIs" dxfId="200" priority="742" operator="equal">
      <formula>"M+E"</formula>
    </cfRule>
  </conditionalFormatting>
  <conditionalFormatting sqref="AH30:AJ30 AI31">
    <cfRule type="cellIs" dxfId="199" priority="951" operator="equal">
      <formula>"O"</formula>
    </cfRule>
  </conditionalFormatting>
  <conditionalFormatting sqref="AI12:AJ12 Q31 G32 F16:T16 O38:T38 F10:Q11 AH10:AJ11 AJ23:AJ24 I24 J25 AI25 AH26:AJ26 O30:Q30 G28 AJ27 AH13:AJ14 AL13 AH15:AI15 AH16:AJ17 AH19:AJ23 AL25:AM25 AH33:AJ39 U25:U26 F26:Q26 U33:U38 F33:Q39 U10:U23 F13:Q23 AJ29:AJ31 AK24:AX24 AW25 AH18:AX18">
    <cfRule type="cellIs" dxfId="198" priority="799" operator="equal">
      <formula>"O"</formula>
    </cfRule>
  </conditionalFormatting>
  <conditionalFormatting sqref="AI12:AJ12 AJ30:AJ31 Q31 G32">
    <cfRule type="cellIs" dxfId="197" priority="798" operator="equal">
      <formula>"O"</formula>
    </cfRule>
  </conditionalFormatting>
  <conditionalFormatting sqref="AJ25 F30:N30 AH30:AJ30 U30:U31 AI31">
    <cfRule type="cellIs" dxfId="196" priority="740" operator="equal">
      <formula>"M+N"</formula>
    </cfRule>
  </conditionalFormatting>
  <conditionalFormatting sqref="BD9:BG9 BS10:BS40 BM10:BM40 BC10:BG40">
    <cfRule type="cellIs" dxfId="195" priority="5164" operator="greaterThan">
      <formula>0</formula>
    </cfRule>
  </conditionalFormatting>
  <conditionalFormatting sqref="BP40">
    <cfRule type="cellIs" dxfId="194" priority="4510" operator="greaterThan">
      <formula>0</formula>
    </cfRule>
  </conditionalFormatting>
  <conditionalFormatting sqref="BS10:BS40">
    <cfRule type="cellIs" dxfId="193" priority="5163" operator="lessThan">
      <formula>0</formula>
    </cfRule>
  </conditionalFormatting>
  <conditionalFormatting sqref="BV10:BW26 BV27:BV39">
    <cfRule type="cellIs" dxfId="192" priority="5157" operator="equal">
      <formula>FALSE</formula>
    </cfRule>
  </conditionalFormatting>
  <conditionalFormatting sqref="CD10:CD39">
    <cfRule type="containsText" dxfId="191" priority="1212" operator="containsText" text="Non Compliance">
      <formula>NOT(ISERROR(SEARCH("Non Compliance",CD10)))</formula>
    </cfRule>
    <cfRule type="containsText" dxfId="190" priority="1213" operator="containsText" text="Compliance">
      <formula>NOT(ISERROR(SEARCH("Compliance",CD10)))</formula>
    </cfRule>
  </conditionalFormatting>
  <conditionalFormatting sqref="AN10">
    <cfRule type="cellIs" dxfId="189" priority="167" operator="equal">
      <formula>"O"</formula>
    </cfRule>
  </conditionalFormatting>
  <conditionalFormatting sqref="AN10">
    <cfRule type="cellIs" dxfId="188" priority="168" operator="equal">
      <formula>"A"</formula>
    </cfRule>
  </conditionalFormatting>
  <conditionalFormatting sqref="AK11:AK12">
    <cfRule type="cellIs" dxfId="187" priority="165" operator="equal">
      <formula>"O"</formula>
    </cfRule>
  </conditionalFormatting>
  <conditionalFormatting sqref="AK11:AK12">
    <cfRule type="cellIs" dxfId="186" priority="166" operator="equal">
      <formula>"A"</formula>
    </cfRule>
  </conditionalFormatting>
  <conditionalFormatting sqref="AK13">
    <cfRule type="cellIs" dxfId="185" priority="163" operator="equal">
      <formula>"O"</formula>
    </cfRule>
  </conditionalFormatting>
  <conditionalFormatting sqref="AK13">
    <cfRule type="cellIs" dxfId="184" priority="164" operator="equal">
      <formula>"A"</formula>
    </cfRule>
  </conditionalFormatting>
  <conditionalFormatting sqref="AL14">
    <cfRule type="cellIs" dxfId="183" priority="161" operator="equal">
      <formula>"O"</formula>
    </cfRule>
  </conditionalFormatting>
  <conditionalFormatting sqref="AL14">
    <cfRule type="cellIs" dxfId="182" priority="162" operator="equal">
      <formula>"A"</formula>
    </cfRule>
  </conditionalFormatting>
  <conditionalFormatting sqref="AJ15">
    <cfRule type="cellIs" dxfId="181" priority="159" operator="equal">
      <formula>"O"</formula>
    </cfRule>
  </conditionalFormatting>
  <conditionalFormatting sqref="AJ15">
    <cfRule type="cellIs" dxfId="180" priority="160" operator="equal">
      <formula>"A"</formula>
    </cfRule>
  </conditionalFormatting>
  <conditionalFormatting sqref="AM14">
    <cfRule type="cellIs" dxfId="179" priority="158" operator="equal">
      <formula>"A"</formula>
    </cfRule>
  </conditionalFormatting>
  <conditionalFormatting sqref="AM14">
    <cfRule type="cellIs" dxfId="178" priority="153" operator="equal">
      <formula>"A"</formula>
    </cfRule>
  </conditionalFormatting>
  <conditionalFormatting sqref="AM14">
    <cfRule type="cellIs" dxfId="177" priority="152" operator="equal">
      <formula>"O"</formula>
    </cfRule>
  </conditionalFormatting>
  <conditionalFormatting sqref="AM14">
    <cfRule type="cellIs" dxfId="176" priority="154" operator="equal">
      <formula>"PR"</formula>
    </cfRule>
  </conditionalFormatting>
  <conditionalFormatting sqref="AM14">
    <cfRule type="cellIs" dxfId="175" priority="155" operator="equal">
      <formula>"E+N"</formula>
    </cfRule>
  </conditionalFormatting>
  <conditionalFormatting sqref="AM14">
    <cfRule type="cellIs" dxfId="174" priority="156" operator="equal">
      <formula>"M+E"</formula>
    </cfRule>
  </conditionalFormatting>
  <conditionalFormatting sqref="AM14">
    <cfRule type="cellIs" dxfId="173" priority="157" operator="equal">
      <formula>"O"</formula>
    </cfRule>
  </conditionalFormatting>
  <conditionalFormatting sqref="AM16">
    <cfRule type="cellIs" dxfId="172" priority="151" operator="equal">
      <formula>"A"</formula>
    </cfRule>
  </conditionalFormatting>
  <conditionalFormatting sqref="AM16">
    <cfRule type="cellIs" dxfId="171" priority="146" operator="equal">
      <formula>"A"</formula>
    </cfRule>
  </conditionalFormatting>
  <conditionalFormatting sqref="AM16">
    <cfRule type="cellIs" dxfId="170" priority="145" operator="equal">
      <formula>"O"</formula>
    </cfRule>
  </conditionalFormatting>
  <conditionalFormatting sqref="AM16">
    <cfRule type="cellIs" dxfId="169" priority="147" operator="equal">
      <formula>"PR"</formula>
    </cfRule>
  </conditionalFormatting>
  <conditionalFormatting sqref="AM16">
    <cfRule type="cellIs" dxfId="168" priority="148" operator="equal">
      <formula>"E+N"</formula>
    </cfRule>
  </conditionalFormatting>
  <conditionalFormatting sqref="AM16">
    <cfRule type="cellIs" dxfId="167" priority="149" operator="equal">
      <formula>"M+E"</formula>
    </cfRule>
  </conditionalFormatting>
  <conditionalFormatting sqref="AM16">
    <cfRule type="cellIs" dxfId="166" priority="150" operator="equal">
      <formula>"O"</formula>
    </cfRule>
  </conditionalFormatting>
  <conditionalFormatting sqref="AN16">
    <cfRule type="cellIs" dxfId="165" priority="143" operator="equal">
      <formula>"O"</formula>
    </cfRule>
  </conditionalFormatting>
  <conditionalFormatting sqref="AN16">
    <cfRule type="cellIs" dxfId="164" priority="144" operator="equal">
      <formula>"A"</formula>
    </cfRule>
  </conditionalFormatting>
  <conditionalFormatting sqref="AK17">
    <cfRule type="cellIs" dxfId="163" priority="141" operator="equal">
      <formula>"O"</formula>
    </cfRule>
  </conditionalFormatting>
  <conditionalFormatting sqref="AK17">
    <cfRule type="cellIs" dxfId="162" priority="142" operator="equal">
      <formula>"A"</formula>
    </cfRule>
  </conditionalFormatting>
  <conditionalFormatting sqref="AL22">
    <cfRule type="cellIs" dxfId="161" priority="140" operator="equal">
      <formula>"A"</formula>
    </cfRule>
  </conditionalFormatting>
  <conditionalFormatting sqref="AL22">
    <cfRule type="cellIs" dxfId="160" priority="135" operator="equal">
      <formula>"A"</formula>
    </cfRule>
  </conditionalFormatting>
  <conditionalFormatting sqref="AL22">
    <cfRule type="cellIs" dxfId="159" priority="134" operator="equal">
      <formula>"O"</formula>
    </cfRule>
  </conditionalFormatting>
  <conditionalFormatting sqref="AL22">
    <cfRule type="cellIs" dxfId="158" priority="136" operator="equal">
      <formula>"PR"</formula>
    </cfRule>
  </conditionalFormatting>
  <conditionalFormatting sqref="AL22">
    <cfRule type="cellIs" dxfId="157" priority="137" operator="equal">
      <formula>"E+N"</formula>
    </cfRule>
  </conditionalFormatting>
  <conditionalFormatting sqref="AL22">
    <cfRule type="cellIs" dxfId="156" priority="138" operator="equal">
      <formula>"M+E"</formula>
    </cfRule>
  </conditionalFormatting>
  <conditionalFormatting sqref="AL22">
    <cfRule type="cellIs" dxfId="155" priority="139" operator="equal">
      <formula>"O"</formula>
    </cfRule>
  </conditionalFormatting>
  <conditionalFormatting sqref="AM32">
    <cfRule type="cellIs" dxfId="154" priority="131" operator="equal">
      <formula>"O"</formula>
    </cfRule>
  </conditionalFormatting>
  <conditionalFormatting sqref="AM32">
    <cfRule type="cellIs" dxfId="153" priority="132" operator="equal">
      <formula>"PR"</formula>
    </cfRule>
  </conditionalFormatting>
  <conditionalFormatting sqref="AM32">
    <cfRule type="cellIs" dxfId="152" priority="133" operator="equal">
      <formula>"A"</formula>
    </cfRule>
  </conditionalFormatting>
  <conditionalFormatting sqref="AM30">
    <cfRule type="cellIs" dxfId="151" priority="128" operator="equal">
      <formula>"O"</formula>
    </cfRule>
  </conditionalFormatting>
  <conditionalFormatting sqref="AM30">
    <cfRule type="cellIs" dxfId="150" priority="129" operator="equal">
      <formula>"PR"</formula>
    </cfRule>
  </conditionalFormatting>
  <conditionalFormatting sqref="AM30">
    <cfRule type="cellIs" dxfId="149" priority="130" operator="equal">
      <formula>"A"</formula>
    </cfRule>
  </conditionalFormatting>
  <conditionalFormatting sqref="AN29">
    <cfRule type="cellIs" dxfId="148" priority="125" operator="equal">
      <formula>"O"</formula>
    </cfRule>
  </conditionalFormatting>
  <conditionalFormatting sqref="AN29">
    <cfRule type="cellIs" dxfId="147" priority="126" operator="equal">
      <formula>"PR"</formula>
    </cfRule>
  </conditionalFormatting>
  <conditionalFormatting sqref="AN29">
    <cfRule type="cellIs" dxfId="146" priority="127" operator="equal">
      <formula>"A"</formula>
    </cfRule>
  </conditionalFormatting>
  <conditionalFormatting sqref="AK34">
    <cfRule type="cellIs" dxfId="145" priority="121" operator="equal">
      <formula>"O"</formula>
    </cfRule>
  </conditionalFormatting>
  <conditionalFormatting sqref="AK34">
    <cfRule type="cellIs" dxfId="144" priority="122" operator="equal">
      <formula>"PR"</formula>
    </cfRule>
  </conditionalFormatting>
  <conditionalFormatting sqref="AK34">
    <cfRule type="cellIs" dxfId="143" priority="123" operator="equal">
      <formula>"A"</formula>
    </cfRule>
  </conditionalFormatting>
  <conditionalFormatting sqref="AK34">
    <cfRule type="cellIs" dxfId="142" priority="124" operator="equal">
      <formula>"O"</formula>
    </cfRule>
  </conditionalFormatting>
  <conditionalFormatting sqref="AK36">
    <cfRule type="cellIs" dxfId="141" priority="116" operator="equal">
      <formula>"O"</formula>
    </cfRule>
  </conditionalFormatting>
  <conditionalFormatting sqref="AK36">
    <cfRule type="cellIs" dxfId="140" priority="117" operator="equal">
      <formula>"PR"</formula>
    </cfRule>
  </conditionalFormatting>
  <conditionalFormatting sqref="AK36">
    <cfRule type="cellIs" dxfId="139" priority="119" operator="equal">
      <formula>"M+E"</formula>
    </cfRule>
  </conditionalFormatting>
  <conditionalFormatting sqref="AK36">
    <cfRule type="cellIs" dxfId="138" priority="118" operator="equal">
      <formula>"A"</formula>
    </cfRule>
  </conditionalFormatting>
  <conditionalFormatting sqref="AK36">
    <cfRule type="cellIs" dxfId="137" priority="120" operator="equal">
      <formula>"O"</formula>
    </cfRule>
  </conditionalFormatting>
  <conditionalFormatting sqref="AL38:AM38">
    <cfRule type="cellIs" dxfId="136" priority="111" operator="equal">
      <formula>"O"</formula>
    </cfRule>
  </conditionalFormatting>
  <conditionalFormatting sqref="AL38:AM38">
    <cfRule type="cellIs" dxfId="135" priority="112" operator="equal">
      <formula>"PR"</formula>
    </cfRule>
  </conditionalFormatting>
  <conditionalFormatting sqref="AL38:AM38">
    <cfRule type="cellIs" dxfId="134" priority="114" operator="equal">
      <formula>"M+E"</formula>
    </cfRule>
  </conditionalFormatting>
  <conditionalFormatting sqref="AL38:AM38">
    <cfRule type="cellIs" dxfId="133" priority="113" operator="equal">
      <formula>"A"</formula>
    </cfRule>
  </conditionalFormatting>
  <conditionalFormatting sqref="AL38:AM38">
    <cfRule type="cellIs" dxfId="132" priority="115" operator="equal">
      <formula>"O"</formula>
    </cfRule>
  </conditionalFormatting>
  <conditionalFormatting sqref="AL39">
    <cfRule type="cellIs" dxfId="131" priority="106" operator="equal">
      <formula>"O"</formula>
    </cfRule>
  </conditionalFormatting>
  <conditionalFormatting sqref="AL39">
    <cfRule type="cellIs" dxfId="130" priority="107" operator="equal">
      <formula>"PR"</formula>
    </cfRule>
  </conditionalFormatting>
  <conditionalFormatting sqref="AL39">
    <cfRule type="cellIs" dxfId="129" priority="109" operator="equal">
      <formula>"M+E"</formula>
    </cfRule>
  </conditionalFormatting>
  <conditionalFormatting sqref="AL39">
    <cfRule type="cellIs" dxfId="128" priority="108" operator="equal">
      <formula>"A"</formula>
    </cfRule>
  </conditionalFormatting>
  <conditionalFormatting sqref="AL39">
    <cfRule type="cellIs" dxfId="127" priority="110" operator="equal">
      <formula>"O"</formula>
    </cfRule>
  </conditionalFormatting>
  <conditionalFormatting sqref="AL37">
    <cfRule type="cellIs" dxfId="126" priority="101" operator="equal">
      <formula>"O"</formula>
    </cfRule>
  </conditionalFormatting>
  <conditionalFormatting sqref="AL37">
    <cfRule type="cellIs" dxfId="125" priority="102" operator="equal">
      <formula>"PR"</formula>
    </cfRule>
  </conditionalFormatting>
  <conditionalFormatting sqref="AL37">
    <cfRule type="cellIs" dxfId="124" priority="104" operator="equal">
      <formula>"M+E"</formula>
    </cfRule>
  </conditionalFormatting>
  <conditionalFormatting sqref="AL37">
    <cfRule type="cellIs" dxfId="123" priority="103" operator="equal">
      <formula>"A"</formula>
    </cfRule>
  </conditionalFormatting>
  <conditionalFormatting sqref="AL37">
    <cfRule type="cellIs" dxfId="122" priority="105" operator="equal">
      <formula>"O"</formula>
    </cfRule>
  </conditionalFormatting>
  <conditionalFormatting sqref="B10:C10 B11:B26 C11:C39">
    <cfRule type="duplicateValues" dxfId="121" priority="40005"/>
  </conditionalFormatting>
  <conditionalFormatting sqref="AS11">
    <cfRule type="cellIs" dxfId="120" priority="99" operator="equal">
      <formula>"O"</formula>
    </cfRule>
  </conditionalFormatting>
  <conditionalFormatting sqref="AS11">
    <cfRule type="cellIs" dxfId="119" priority="100" operator="equal">
      <formula>"A"</formula>
    </cfRule>
  </conditionalFormatting>
  <conditionalFormatting sqref="AR12">
    <cfRule type="cellIs" dxfId="118" priority="97" operator="equal">
      <formula>"O"</formula>
    </cfRule>
  </conditionalFormatting>
  <conditionalFormatting sqref="AR12">
    <cfRule type="cellIs" dxfId="117" priority="98" operator="equal">
      <formula>"A"</formula>
    </cfRule>
  </conditionalFormatting>
  <conditionalFormatting sqref="AS13">
    <cfRule type="cellIs" dxfId="116" priority="95" operator="equal">
      <formula>"O"</formula>
    </cfRule>
  </conditionalFormatting>
  <conditionalFormatting sqref="AS13">
    <cfRule type="cellIs" dxfId="115" priority="96" operator="equal">
      <formula>"A"</formula>
    </cfRule>
  </conditionalFormatting>
  <conditionalFormatting sqref="AS14">
    <cfRule type="cellIs" dxfId="114" priority="93" operator="equal">
      <formula>"O"</formula>
    </cfRule>
  </conditionalFormatting>
  <conditionalFormatting sqref="AS14">
    <cfRule type="cellIs" dxfId="113" priority="94" operator="equal">
      <formula>"A"</formula>
    </cfRule>
  </conditionalFormatting>
  <conditionalFormatting sqref="AR15">
    <cfRule type="cellIs" dxfId="112" priority="91" operator="equal">
      <formula>"O"</formula>
    </cfRule>
  </conditionalFormatting>
  <conditionalFormatting sqref="AR15">
    <cfRule type="cellIs" dxfId="111" priority="92" operator="equal">
      <formula>"A"</formula>
    </cfRule>
  </conditionalFormatting>
  <conditionalFormatting sqref="AR17">
    <cfRule type="cellIs" dxfId="110" priority="89" operator="equal">
      <formula>"O"</formula>
    </cfRule>
  </conditionalFormatting>
  <conditionalFormatting sqref="AR17">
    <cfRule type="cellIs" dxfId="109" priority="90" operator="equal">
      <formula>"A"</formula>
    </cfRule>
  </conditionalFormatting>
  <conditionalFormatting sqref="AP17">
    <cfRule type="cellIs" dxfId="108" priority="88" operator="equal">
      <formula>"A"</formula>
    </cfRule>
  </conditionalFormatting>
  <conditionalFormatting sqref="AP17">
    <cfRule type="cellIs" dxfId="107" priority="83" operator="equal">
      <formula>"A"</formula>
    </cfRule>
  </conditionalFormatting>
  <conditionalFormatting sqref="AP17">
    <cfRule type="cellIs" dxfId="106" priority="82" operator="equal">
      <formula>"O"</formula>
    </cfRule>
  </conditionalFormatting>
  <conditionalFormatting sqref="AP17">
    <cfRule type="cellIs" dxfId="105" priority="84" operator="equal">
      <formula>"PR"</formula>
    </cfRule>
  </conditionalFormatting>
  <conditionalFormatting sqref="AP17">
    <cfRule type="cellIs" dxfId="104" priority="85" operator="equal">
      <formula>"E+N"</formula>
    </cfRule>
  </conditionalFormatting>
  <conditionalFormatting sqref="AP17">
    <cfRule type="cellIs" dxfId="103" priority="86" operator="equal">
      <formula>"M+E"</formula>
    </cfRule>
  </conditionalFormatting>
  <conditionalFormatting sqref="AP17">
    <cfRule type="cellIs" dxfId="102" priority="87" operator="equal">
      <formula>"O"</formula>
    </cfRule>
  </conditionalFormatting>
  <conditionalFormatting sqref="AO19">
    <cfRule type="cellIs" dxfId="101" priority="80" operator="equal">
      <formula>"O"</formula>
    </cfRule>
  </conditionalFormatting>
  <conditionalFormatting sqref="AO19">
    <cfRule type="cellIs" dxfId="100" priority="81" operator="equal">
      <formula>"A"</formula>
    </cfRule>
  </conditionalFormatting>
  <conditionalFormatting sqref="AO21">
    <cfRule type="cellIs" dxfId="99" priority="78" operator="equal">
      <formula>"O"</formula>
    </cfRule>
  </conditionalFormatting>
  <conditionalFormatting sqref="AO21">
    <cfRule type="cellIs" dxfId="98" priority="79" operator="equal">
      <formula>"A"</formula>
    </cfRule>
  </conditionalFormatting>
  <conditionalFormatting sqref="AQ23">
    <cfRule type="cellIs" dxfId="97" priority="76" operator="equal">
      <formula>"O"</formula>
    </cfRule>
  </conditionalFormatting>
  <conditionalFormatting sqref="AQ23">
    <cfRule type="cellIs" dxfId="96" priority="77" operator="equal">
      <formula>"A"</formula>
    </cfRule>
  </conditionalFormatting>
  <conditionalFormatting sqref="AS22">
    <cfRule type="cellIs" dxfId="95" priority="74" operator="equal">
      <formula>"O"</formula>
    </cfRule>
  </conditionalFormatting>
  <conditionalFormatting sqref="AS22">
    <cfRule type="cellIs" dxfId="94" priority="75" operator="equal">
      <formula>"A"</formula>
    </cfRule>
  </conditionalFormatting>
  <conditionalFormatting sqref="AQ26">
    <cfRule type="cellIs" dxfId="93" priority="72" operator="equal">
      <formula>"O"</formula>
    </cfRule>
  </conditionalFormatting>
  <conditionalFormatting sqref="AQ26">
    <cfRule type="cellIs" dxfId="92" priority="73" operator="equal">
      <formula>"A"</formula>
    </cfRule>
  </conditionalFormatting>
  <conditionalFormatting sqref="AP27">
    <cfRule type="cellIs" dxfId="91" priority="70" operator="equal">
      <formula>"O"</formula>
    </cfRule>
  </conditionalFormatting>
  <conditionalFormatting sqref="AP27">
    <cfRule type="cellIs" dxfId="90" priority="71" operator="equal">
      <formula>"A"</formula>
    </cfRule>
  </conditionalFormatting>
  <conditionalFormatting sqref="AO26">
    <cfRule type="cellIs" dxfId="89" priority="68" operator="equal">
      <formula>"O"</formula>
    </cfRule>
  </conditionalFormatting>
  <conditionalFormatting sqref="AO26">
    <cfRule type="cellIs" dxfId="88" priority="69" operator="equal">
      <formula>"A"</formula>
    </cfRule>
  </conditionalFormatting>
  <conditionalFormatting sqref="AQ28">
    <cfRule type="cellIs" dxfId="87" priority="66" operator="equal">
      <formula>"O"</formula>
    </cfRule>
  </conditionalFormatting>
  <conditionalFormatting sqref="AQ28">
    <cfRule type="cellIs" dxfId="86" priority="67" operator="equal">
      <formula>"A"</formula>
    </cfRule>
  </conditionalFormatting>
  <conditionalFormatting sqref="AQ31">
    <cfRule type="cellIs" dxfId="85" priority="64" operator="equal">
      <formula>"O"</formula>
    </cfRule>
  </conditionalFormatting>
  <conditionalFormatting sqref="AQ31">
    <cfRule type="cellIs" dxfId="84" priority="65" operator="equal">
      <formula>"A"</formula>
    </cfRule>
  </conditionalFormatting>
  <conditionalFormatting sqref="AP33">
    <cfRule type="cellIs" dxfId="83" priority="62" operator="equal">
      <formula>"O"</formula>
    </cfRule>
  </conditionalFormatting>
  <conditionalFormatting sqref="AP33">
    <cfRule type="cellIs" dxfId="82" priority="63" operator="equal">
      <formula>"A"</formula>
    </cfRule>
  </conditionalFormatting>
  <conditionalFormatting sqref="AN35">
    <cfRule type="cellIs" dxfId="81" priority="60" operator="equal">
      <formula>"O"</formula>
    </cfRule>
  </conditionalFormatting>
  <conditionalFormatting sqref="AN35">
    <cfRule type="cellIs" dxfId="80" priority="61" operator="equal">
      <formula>"A"</formula>
    </cfRule>
  </conditionalFormatting>
  <conditionalFormatting sqref="AR36">
    <cfRule type="cellIs" dxfId="79" priority="58" operator="equal">
      <formula>"O"</formula>
    </cfRule>
  </conditionalFormatting>
  <conditionalFormatting sqref="AR36">
    <cfRule type="cellIs" dxfId="78" priority="59" operator="equal">
      <formula>"A"</formula>
    </cfRule>
  </conditionalFormatting>
  <conditionalFormatting sqref="AR34">
    <cfRule type="cellIs" dxfId="77" priority="56" operator="equal">
      <formula>"O"</formula>
    </cfRule>
  </conditionalFormatting>
  <conditionalFormatting sqref="AR34">
    <cfRule type="cellIs" dxfId="76" priority="57" operator="equal">
      <formula>"A"</formula>
    </cfRule>
  </conditionalFormatting>
  <conditionalFormatting sqref="AS37">
    <cfRule type="cellIs" dxfId="75" priority="54" operator="equal">
      <formula>"O"</formula>
    </cfRule>
  </conditionalFormatting>
  <conditionalFormatting sqref="AS37">
    <cfRule type="cellIs" dxfId="74" priority="55" operator="equal">
      <formula>"A"</formula>
    </cfRule>
  </conditionalFormatting>
  <conditionalFormatting sqref="AQ33">
    <cfRule type="cellIs" dxfId="73" priority="52" operator="equal">
      <formula>"O"</formula>
    </cfRule>
  </conditionalFormatting>
  <conditionalFormatting sqref="AQ33">
    <cfRule type="cellIs" dxfId="72" priority="53" operator="equal">
      <formula>"A"</formula>
    </cfRule>
  </conditionalFormatting>
  <conditionalFormatting sqref="AS32:AT32">
    <cfRule type="cellIs" dxfId="71" priority="50" operator="equal">
      <formula>"O"</formula>
    </cfRule>
  </conditionalFormatting>
  <conditionalFormatting sqref="AS32:AT32">
    <cfRule type="cellIs" dxfId="70" priority="51" operator="equal">
      <formula>"A"</formula>
    </cfRule>
  </conditionalFormatting>
  <conditionalFormatting sqref="AO36">
    <cfRule type="cellIs" dxfId="69" priority="48" operator="equal">
      <formula>"O"</formula>
    </cfRule>
  </conditionalFormatting>
  <conditionalFormatting sqref="AO36">
    <cfRule type="cellIs" dxfId="68" priority="49" operator="equal">
      <formula>"A"</formula>
    </cfRule>
  </conditionalFormatting>
  <conditionalFormatting sqref="AO38">
    <cfRule type="cellIs" dxfId="67" priority="46" operator="equal">
      <formula>"O"</formula>
    </cfRule>
  </conditionalFormatting>
  <conditionalFormatting sqref="AO38">
    <cfRule type="cellIs" dxfId="66" priority="47" operator="equal">
      <formula>"A"</formula>
    </cfRule>
  </conditionalFormatting>
  <conditionalFormatting sqref="AT30">
    <cfRule type="cellIs" dxfId="65" priority="36" operator="equal">
      <formula>"O"</formula>
    </cfRule>
  </conditionalFormatting>
  <conditionalFormatting sqref="AT30">
    <cfRule type="cellIs" dxfId="64" priority="37" operator="equal">
      <formula>"PR"</formula>
    </cfRule>
  </conditionalFormatting>
  <conditionalFormatting sqref="AT30">
    <cfRule type="cellIs" dxfId="63" priority="38" operator="equal">
      <formula>"A"</formula>
    </cfRule>
  </conditionalFormatting>
  <conditionalFormatting sqref="AT39">
    <cfRule type="cellIs" dxfId="62" priority="31" operator="equal">
      <formula>"O"</formula>
    </cfRule>
  </conditionalFormatting>
  <conditionalFormatting sqref="AT39">
    <cfRule type="cellIs" dxfId="61" priority="32" operator="equal">
      <formula>"PR"</formula>
    </cfRule>
  </conditionalFormatting>
  <conditionalFormatting sqref="AT39">
    <cfRule type="cellIs" dxfId="60" priority="34" operator="equal">
      <formula>"M+E"</formula>
    </cfRule>
  </conditionalFormatting>
  <conditionalFormatting sqref="AT39">
    <cfRule type="cellIs" dxfId="59" priority="33" operator="equal">
      <formula>"A"</formula>
    </cfRule>
  </conditionalFormatting>
  <conditionalFormatting sqref="AT39">
    <cfRule type="cellIs" dxfId="58" priority="35" operator="equal">
      <formula>"O"</formula>
    </cfRule>
  </conditionalFormatting>
  <conditionalFormatting sqref="AT38">
    <cfRule type="cellIs" dxfId="57" priority="29" operator="equal">
      <formula>"O"</formula>
    </cfRule>
  </conditionalFormatting>
  <conditionalFormatting sqref="AT38">
    <cfRule type="cellIs" dxfId="56" priority="30" operator="equal">
      <formula>"A"</formula>
    </cfRule>
  </conditionalFormatting>
  <conditionalFormatting sqref="AW36">
    <cfRule type="cellIs" dxfId="55" priority="27" operator="equal">
      <formula>"O"</formula>
    </cfRule>
  </conditionalFormatting>
  <conditionalFormatting sqref="AW36">
    <cfRule type="cellIs" dxfId="54" priority="28" operator="equal">
      <formula>"A"</formula>
    </cfRule>
  </conditionalFormatting>
  <conditionalFormatting sqref="AV29">
    <cfRule type="cellIs" dxfId="53" priority="25" operator="equal">
      <formula>"O"</formula>
    </cfRule>
  </conditionalFormatting>
  <conditionalFormatting sqref="AV29">
    <cfRule type="cellIs" dxfId="52" priority="26" operator="equal">
      <formula>"A"</formula>
    </cfRule>
  </conditionalFormatting>
  <conditionalFormatting sqref="AV21">
    <cfRule type="cellIs" dxfId="51" priority="23" operator="equal">
      <formula>"O"</formula>
    </cfRule>
  </conditionalFormatting>
  <conditionalFormatting sqref="AV21">
    <cfRule type="cellIs" dxfId="50" priority="24" operator="equal">
      <formula>"A"</formula>
    </cfRule>
  </conditionalFormatting>
  <conditionalFormatting sqref="AP20">
    <cfRule type="cellIs" dxfId="49" priority="21" operator="equal">
      <formula>"O"</formula>
    </cfRule>
  </conditionalFormatting>
  <conditionalFormatting sqref="AP20">
    <cfRule type="cellIs" dxfId="48" priority="22" operator="equal">
      <formula>"A"</formula>
    </cfRule>
  </conditionalFormatting>
  <conditionalFormatting sqref="AW20">
    <cfRule type="cellIs" dxfId="47" priority="19" operator="equal">
      <formula>"O"</formula>
    </cfRule>
  </conditionalFormatting>
  <conditionalFormatting sqref="AW20">
    <cfRule type="cellIs" dxfId="46" priority="20" operator="equal">
      <formula>"A"</formula>
    </cfRule>
  </conditionalFormatting>
  <conditionalFormatting sqref="AV19">
    <cfRule type="cellIs" dxfId="45" priority="15" operator="equal">
      <formula>"O"</formula>
    </cfRule>
  </conditionalFormatting>
  <conditionalFormatting sqref="AV19">
    <cfRule type="cellIs" dxfId="44" priority="16" operator="equal">
      <formula>"A"</formula>
    </cfRule>
  </conditionalFormatting>
  <conditionalFormatting sqref="AX23">
    <cfRule type="cellIs" dxfId="43" priority="13" operator="equal">
      <formula>"O"</formula>
    </cfRule>
  </conditionalFormatting>
  <conditionalFormatting sqref="AX23">
    <cfRule type="cellIs" dxfId="42" priority="14" operator="equal">
      <formula>"A"</formula>
    </cfRule>
  </conditionalFormatting>
  <conditionalFormatting sqref="AX26:AX27">
    <cfRule type="cellIs" dxfId="41" priority="11" operator="equal">
      <formula>"O"</formula>
    </cfRule>
  </conditionalFormatting>
  <conditionalFormatting sqref="AX26:AX27">
    <cfRule type="cellIs" dxfId="40" priority="12" operator="equal">
      <formula>"A"</formula>
    </cfRule>
  </conditionalFormatting>
  <conditionalFormatting sqref="AU25">
    <cfRule type="cellIs" dxfId="39" priority="9" operator="equal">
      <formula>"O"</formula>
    </cfRule>
  </conditionalFormatting>
  <conditionalFormatting sqref="AU25">
    <cfRule type="cellIs" dxfId="38" priority="10" operator="equal">
      <formula>"A"</formula>
    </cfRule>
  </conditionalFormatting>
  <conditionalFormatting sqref="AU35">
    <cfRule type="cellIs" dxfId="37" priority="7" operator="equal">
      <formula>"O"</formula>
    </cfRule>
  </conditionalFormatting>
  <conditionalFormatting sqref="AU35">
    <cfRule type="cellIs" dxfId="36" priority="8" operator="equal">
      <formula>"A"</formula>
    </cfRule>
  </conditionalFormatting>
  <conditionalFormatting sqref="AX36">
    <cfRule type="cellIs" dxfId="35" priority="5" operator="equal">
      <formula>"O"</formula>
    </cfRule>
  </conditionalFormatting>
  <conditionalFormatting sqref="AX36">
    <cfRule type="cellIs" dxfId="34" priority="6" operator="equal">
      <formula>"A"</formula>
    </cfRule>
  </conditionalFormatting>
  <conditionalFormatting sqref="AT16">
    <cfRule type="cellIs" dxfId="33" priority="3" operator="equal">
      <formula>"O"</formula>
    </cfRule>
  </conditionalFormatting>
  <conditionalFormatting sqref="AT16">
    <cfRule type="cellIs" dxfId="32" priority="4" operator="equal">
      <formula>"A"</formula>
    </cfRule>
  </conditionalFormatting>
  <conditionalFormatting sqref="AU10">
    <cfRule type="cellIs" dxfId="31" priority="1" operator="equal">
      <formula>"O"</formula>
    </cfRule>
  </conditionalFormatting>
  <conditionalFormatting sqref="AU10">
    <cfRule type="cellIs" dxfId="30" priority="2" operator="equal">
      <formula>"A"</formula>
    </cfRule>
  </conditionalFormatting>
  <conditionalFormatting sqref="B34:B35 B37 D37 D34:D35">
    <cfRule type="duplicateValues" dxfId="29" priority="40012"/>
  </conditionalFormatting>
  <conditionalFormatting sqref="B34:B35 D34:D35">
    <cfRule type="duplicateValues" dxfId="28" priority="40014"/>
  </conditionalFormatting>
  <conditionalFormatting sqref="B37 B35 B31:B33 D32:D33 D35 D37">
    <cfRule type="duplicateValues" dxfId="27" priority="40015"/>
  </conditionalFormatting>
  <conditionalFormatting sqref="B37 B35 B32 D32 D35 D37">
    <cfRule type="duplicateValues" dxfId="26" priority="40019"/>
  </conditionalFormatting>
  <conditionalFormatting sqref="B36 B32:B34 B39 D39 D32:D34 D36">
    <cfRule type="duplicateValues" dxfId="25" priority="40022"/>
    <cfRule type="duplicateValues" dxfId="24" priority="40023"/>
    <cfRule type="duplicateValues" dxfId="23" priority="40024"/>
    <cfRule type="duplicateValues" dxfId="22" priority="40025"/>
    <cfRule type="duplicateValues" dxfId="21" priority="40026"/>
    <cfRule type="duplicateValues" dxfId="20" priority="40027"/>
    <cfRule type="duplicateValues" dxfId="19" priority="40028"/>
    <cfRule type="duplicateValues" dxfId="18" priority="40029"/>
    <cfRule type="duplicateValues" dxfId="17" priority="40030"/>
    <cfRule type="duplicateValues" dxfId="16" priority="40031"/>
    <cfRule type="duplicateValues" dxfId="15" priority="40032"/>
    <cfRule type="duplicateValues" dxfId="14" priority="40033"/>
  </conditionalFormatting>
  <conditionalFormatting sqref="B30:B39 D32:D39 D30">
    <cfRule type="duplicateValues" dxfId="13" priority="40092"/>
    <cfRule type="duplicateValues" dxfId="12" priority="40093"/>
    <cfRule type="duplicateValues" dxfId="11" priority="40094"/>
    <cfRule type="duplicateValues" dxfId="10" priority="40095"/>
    <cfRule type="duplicateValues" dxfId="9" priority="40096"/>
    <cfRule type="duplicateValues" dxfId="8" priority="40097"/>
    <cfRule type="duplicateValues" dxfId="7" priority="40098"/>
    <cfRule type="duplicateValues" dxfId="6" priority="40099"/>
    <cfRule type="duplicateValues" dxfId="5" priority="40100"/>
    <cfRule type="duplicateValues" dxfId="4" priority="40101"/>
    <cfRule type="duplicateValues" dxfId="3" priority="40102"/>
    <cfRule type="duplicateValues" dxfId="2" priority="40103"/>
    <cfRule type="duplicateValues" dxfId="1" priority="40104"/>
    <cfRule type="duplicateValues" dxfId="0" priority="40105"/>
  </conditionalFormatting>
  <pageMargins left="0.45" right="0" top="0.59" bottom="0.53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J8" sqref="J8"/>
    </sheetView>
  </sheetViews>
  <sheetFormatPr defaultRowHeight="15" x14ac:dyDescent="0.25"/>
  <cols>
    <col min="2" max="2" width="12.7109375" bestFit="1" customWidth="1"/>
    <col min="12" max="16" width="0" hidden="1" customWidth="1"/>
  </cols>
  <sheetData>
    <row r="1" spans="1:16" x14ac:dyDescent="0.25">
      <c r="A1" s="100">
        <v>44794</v>
      </c>
      <c r="B1" s="101"/>
      <c r="C1" s="101"/>
      <c r="D1" s="101"/>
      <c r="E1" s="101"/>
      <c r="G1" s="100" t="s">
        <v>58</v>
      </c>
      <c r="H1" s="101"/>
      <c r="I1" s="101"/>
      <c r="J1" s="101"/>
      <c r="L1" s="100" t="s">
        <v>37</v>
      </c>
      <c r="M1" s="101"/>
      <c r="N1" s="101"/>
    </row>
    <row r="2" spans="1:16" x14ac:dyDescent="0.25">
      <c r="A2" s="21" t="s">
        <v>46</v>
      </c>
      <c r="B2" s="21" t="s">
        <v>47</v>
      </c>
      <c r="C2" s="21" t="s">
        <v>48</v>
      </c>
      <c r="D2" s="21" t="s">
        <v>49</v>
      </c>
      <c r="E2" s="21" t="s">
        <v>50</v>
      </c>
      <c r="G2" s="21" t="s">
        <v>48</v>
      </c>
      <c r="H2" s="21" t="s">
        <v>59</v>
      </c>
      <c r="I2" s="21" t="s">
        <v>49</v>
      </c>
      <c r="J2" s="21" t="s">
        <v>50</v>
      </c>
      <c r="L2" s="21" t="s">
        <v>48</v>
      </c>
      <c r="M2" s="21" t="s">
        <v>49</v>
      </c>
      <c r="N2" s="21" t="s">
        <v>50</v>
      </c>
      <c r="P2" s="17" t="s">
        <v>60</v>
      </c>
    </row>
    <row r="3" spans="1:16" x14ac:dyDescent="0.25">
      <c r="A3" s="22" t="s">
        <v>51</v>
      </c>
      <c r="B3" s="23">
        <v>4</v>
      </c>
      <c r="C3" s="24">
        <v>101</v>
      </c>
      <c r="D3" s="23">
        <v>928</v>
      </c>
      <c r="E3" s="23">
        <f>D3*C3</f>
        <v>93728</v>
      </c>
      <c r="G3" s="24"/>
      <c r="H3" s="24">
        <f>G3*8</f>
        <v>0</v>
      </c>
      <c r="I3" s="23">
        <v>192</v>
      </c>
      <c r="J3" s="23">
        <f>I3*H3</f>
        <v>0</v>
      </c>
      <c r="L3" s="24"/>
      <c r="M3" s="25">
        <v>770</v>
      </c>
      <c r="N3" s="23">
        <f>M3*L3</f>
        <v>0</v>
      </c>
      <c r="P3">
        <v>20019</v>
      </c>
    </row>
    <row r="4" spans="1:16" x14ac:dyDescent="0.25">
      <c r="A4" s="22" t="s">
        <v>52</v>
      </c>
      <c r="B4" s="23">
        <v>23</v>
      </c>
      <c r="C4" s="24">
        <v>534</v>
      </c>
      <c r="D4" s="23">
        <v>928</v>
      </c>
      <c r="E4" s="23">
        <f t="shared" ref="E4:E8" si="0">D4*C4</f>
        <v>495552</v>
      </c>
      <c r="G4" s="24">
        <v>1</v>
      </c>
      <c r="H4" s="24">
        <f t="shared" ref="H4:H8" si="1">G4*8</f>
        <v>8</v>
      </c>
      <c r="I4" s="23">
        <v>192</v>
      </c>
      <c r="J4" s="23">
        <f t="shared" ref="J4:J8" si="2">I4*H4</f>
        <v>1536</v>
      </c>
      <c r="L4" s="24"/>
      <c r="M4" s="25">
        <v>770</v>
      </c>
      <c r="N4" s="23">
        <f t="shared" ref="N4:N8" si="3">M4*L4</f>
        <v>0</v>
      </c>
      <c r="P4">
        <v>20019</v>
      </c>
    </row>
    <row r="5" spans="1:16" x14ac:dyDescent="0.25">
      <c r="A5" s="22" t="s">
        <v>53</v>
      </c>
      <c r="B5" s="23">
        <v>1</v>
      </c>
      <c r="C5" s="24">
        <v>26</v>
      </c>
      <c r="D5" s="23">
        <v>928</v>
      </c>
      <c r="E5" s="23">
        <f t="shared" si="0"/>
        <v>24128</v>
      </c>
      <c r="G5" s="24"/>
      <c r="H5" s="24">
        <f t="shared" si="1"/>
        <v>0</v>
      </c>
      <c r="I5" s="23">
        <v>192</v>
      </c>
      <c r="J5" s="23">
        <f t="shared" si="2"/>
        <v>0</v>
      </c>
      <c r="L5" s="24"/>
      <c r="M5" s="25">
        <v>770</v>
      </c>
      <c r="N5" s="23">
        <f t="shared" si="3"/>
        <v>0</v>
      </c>
      <c r="P5">
        <v>20019</v>
      </c>
    </row>
    <row r="6" spans="1:16" x14ac:dyDescent="0.25">
      <c r="A6" s="22" t="s">
        <v>54</v>
      </c>
      <c r="B6" s="23">
        <v>2</v>
      </c>
      <c r="C6" s="24">
        <v>47</v>
      </c>
      <c r="D6" s="23">
        <v>928</v>
      </c>
      <c r="E6" s="23">
        <f t="shared" si="0"/>
        <v>43616</v>
      </c>
      <c r="G6" s="24"/>
      <c r="H6" s="24">
        <f t="shared" si="1"/>
        <v>0</v>
      </c>
      <c r="I6" s="23">
        <v>192</v>
      </c>
      <c r="J6" s="23">
        <f t="shared" si="2"/>
        <v>0</v>
      </c>
      <c r="L6" s="24"/>
      <c r="M6" s="25">
        <v>770</v>
      </c>
      <c r="N6" s="23">
        <f t="shared" si="3"/>
        <v>0</v>
      </c>
      <c r="P6">
        <v>20019</v>
      </c>
    </row>
    <row r="7" spans="1:16" x14ac:dyDescent="0.25">
      <c r="A7" s="22" t="s">
        <v>55</v>
      </c>
      <c r="B7" s="23">
        <v>11</v>
      </c>
      <c r="C7" s="24">
        <v>251</v>
      </c>
      <c r="D7" s="23">
        <v>846</v>
      </c>
      <c r="E7" s="23">
        <f t="shared" si="0"/>
        <v>212346</v>
      </c>
      <c r="G7" s="24"/>
      <c r="H7" s="24">
        <f t="shared" si="1"/>
        <v>0</v>
      </c>
      <c r="I7" s="23">
        <v>175</v>
      </c>
      <c r="J7" s="23">
        <f t="shared" si="2"/>
        <v>0</v>
      </c>
      <c r="L7" s="24"/>
      <c r="M7" s="25">
        <f>P7/26</f>
        <v>699.5</v>
      </c>
      <c r="N7" s="23">
        <f t="shared" si="3"/>
        <v>0</v>
      </c>
      <c r="P7">
        <v>18187</v>
      </c>
    </row>
    <row r="8" spans="1:16" x14ac:dyDescent="0.25">
      <c r="A8" s="22" t="s">
        <v>56</v>
      </c>
      <c r="B8" s="23">
        <v>189</v>
      </c>
      <c r="C8" s="24">
        <v>4149</v>
      </c>
      <c r="D8" s="23">
        <v>771</v>
      </c>
      <c r="E8" s="23">
        <f t="shared" si="0"/>
        <v>3198879</v>
      </c>
      <c r="G8" s="24">
        <v>84</v>
      </c>
      <c r="H8" s="24">
        <f t="shared" si="1"/>
        <v>672</v>
      </c>
      <c r="I8" s="23">
        <v>159</v>
      </c>
      <c r="J8" s="23">
        <f t="shared" si="2"/>
        <v>106848</v>
      </c>
      <c r="L8" s="24"/>
      <c r="M8" s="23">
        <v>635</v>
      </c>
      <c r="N8" s="23">
        <f t="shared" si="3"/>
        <v>0</v>
      </c>
      <c r="P8">
        <v>16506</v>
      </c>
    </row>
    <row r="9" spans="1:16" x14ac:dyDescent="0.25">
      <c r="A9" s="26" t="s">
        <v>29</v>
      </c>
      <c r="B9" s="27">
        <v>237</v>
      </c>
      <c r="C9" s="27">
        <f>SUM(C3:C8)</f>
        <v>5108</v>
      </c>
      <c r="D9" s="26"/>
      <c r="E9" s="27">
        <f>SUM(E3:E8)</f>
        <v>4068249</v>
      </c>
      <c r="G9" s="27">
        <f>SUM(G3:G8)</f>
        <v>85</v>
      </c>
      <c r="H9" s="27">
        <f t="shared" ref="H9" si="4">SUM(H3:H8)</f>
        <v>680</v>
      </c>
      <c r="I9" s="26"/>
      <c r="J9" s="27">
        <f>SUM(J3:J8)</f>
        <v>108384</v>
      </c>
      <c r="L9" s="27">
        <f>SUM(L3:L8)</f>
        <v>0</v>
      </c>
      <c r="M9" s="26"/>
      <c r="N9" s="27">
        <f>SUM(N3:N8)</f>
        <v>0</v>
      </c>
    </row>
    <row r="10" spans="1:16" x14ac:dyDescent="0.25">
      <c r="A10" s="22" t="s">
        <v>61</v>
      </c>
      <c r="B10" s="13"/>
      <c r="C10" s="13"/>
      <c r="D10" s="13"/>
      <c r="E10" s="13"/>
      <c r="G10" s="13"/>
      <c r="H10" s="13"/>
      <c r="I10" s="13"/>
      <c r="J10" s="23">
        <f>ROUNDUP(J9*3.25%,0)</f>
        <v>3523</v>
      </c>
      <c r="L10" s="13"/>
      <c r="M10" s="13"/>
      <c r="N10" s="23">
        <f>ROUNDUP(N9*3.25%,0)</f>
        <v>0</v>
      </c>
    </row>
    <row r="11" spans="1:16" x14ac:dyDescent="0.25">
      <c r="A11" s="18" t="s">
        <v>57</v>
      </c>
      <c r="B11" s="19">
        <v>0.18</v>
      </c>
      <c r="C11" s="20"/>
      <c r="D11" s="20"/>
      <c r="E11" s="19">
        <f>E9*18%</f>
        <v>732284.82</v>
      </c>
      <c r="G11" s="20"/>
      <c r="H11" s="20"/>
      <c r="I11" s="20"/>
      <c r="J11" s="19">
        <f>(J10+J9)*18%</f>
        <v>20143.259999999998</v>
      </c>
      <c r="L11" s="20"/>
      <c r="M11" s="20"/>
      <c r="N11" s="19">
        <f>(N10+N9)*18%</f>
        <v>0</v>
      </c>
    </row>
    <row r="12" spans="1:16" x14ac:dyDescent="0.25">
      <c r="A12" s="22" t="s">
        <v>29</v>
      </c>
      <c r="B12" s="13"/>
      <c r="C12" s="13"/>
      <c r="D12" s="13"/>
      <c r="E12" s="13">
        <f>E11+E9</f>
        <v>4800533.82</v>
      </c>
      <c r="G12" s="13"/>
      <c r="H12" s="13"/>
      <c r="I12" s="13"/>
      <c r="J12" s="13">
        <f>J11+J9+J10</f>
        <v>132050.26</v>
      </c>
      <c r="K12">
        <f>J12+E12</f>
        <v>4932584.08</v>
      </c>
      <c r="L12" s="13"/>
      <c r="M12" s="13"/>
      <c r="N12" s="13">
        <f>N11+N9</f>
        <v>0</v>
      </c>
      <c r="P12">
        <f>N12+J12+E12</f>
        <v>4932584.08</v>
      </c>
    </row>
  </sheetData>
  <mergeCells count="3">
    <mergeCell ref="A1:E1"/>
    <mergeCell ref="G1:J1"/>
    <mergeCell ref="L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9" sqref="G9"/>
    </sheetView>
  </sheetViews>
  <sheetFormatPr defaultRowHeight="15" x14ac:dyDescent="0.25"/>
  <cols>
    <col min="2" max="2" width="5.28515625" customWidth="1"/>
    <col min="3" max="3" width="6.140625" customWidth="1"/>
    <col min="4" max="4" width="6" customWidth="1"/>
  </cols>
  <sheetData>
    <row r="1" spans="1:6" x14ac:dyDescent="0.25">
      <c r="C1" t="s">
        <v>119</v>
      </c>
    </row>
    <row r="2" spans="1:6" x14ac:dyDescent="0.25">
      <c r="B2" s="102" t="s">
        <v>118</v>
      </c>
      <c r="C2" s="102"/>
      <c r="D2" s="102"/>
      <c r="E2" s="102"/>
      <c r="F2" t="s">
        <v>117</v>
      </c>
    </row>
    <row r="3" spans="1:6" x14ac:dyDescent="0.25">
      <c r="A3" s="13" t="s">
        <v>121</v>
      </c>
      <c r="B3" s="13" t="s">
        <v>24</v>
      </c>
      <c r="C3" s="13" t="s">
        <v>26</v>
      </c>
      <c r="D3" s="13" t="s">
        <v>27</v>
      </c>
      <c r="E3" s="13" t="s">
        <v>120</v>
      </c>
    </row>
    <row r="4" spans="1:6" x14ac:dyDescent="0.25">
      <c r="A4" s="13"/>
      <c r="B4" s="13"/>
      <c r="C4" s="13"/>
      <c r="D4" s="13"/>
      <c r="E4" s="13"/>
    </row>
    <row r="5" spans="1:6" x14ac:dyDescent="0.25">
      <c r="A5" s="13"/>
      <c r="B5" s="13"/>
      <c r="C5" s="13"/>
      <c r="D5" s="13"/>
      <c r="E5" s="13"/>
    </row>
    <row r="6" spans="1:6" x14ac:dyDescent="0.25">
      <c r="A6" s="13"/>
      <c r="B6" s="13"/>
      <c r="C6" s="13"/>
      <c r="D6" s="13"/>
      <c r="E6" s="13"/>
    </row>
    <row r="7" spans="1:6" x14ac:dyDescent="0.25">
      <c r="A7" s="13"/>
      <c r="B7" s="13"/>
      <c r="C7" s="13"/>
      <c r="D7" s="13"/>
      <c r="E7" s="13"/>
    </row>
    <row r="8" spans="1:6" x14ac:dyDescent="0.25">
      <c r="A8" s="13"/>
      <c r="B8" s="13"/>
      <c r="C8" s="13"/>
      <c r="D8" s="13"/>
      <c r="E8" s="13"/>
    </row>
    <row r="9" spans="1:6" x14ac:dyDescent="0.25">
      <c r="A9" s="13"/>
      <c r="B9" s="13"/>
      <c r="C9" s="13"/>
      <c r="D9" s="13"/>
      <c r="E9" s="13"/>
    </row>
    <row r="10" spans="1:6" x14ac:dyDescent="0.25">
      <c r="A10" s="13"/>
      <c r="B10" s="13"/>
      <c r="C10" s="13"/>
      <c r="D10" s="13"/>
      <c r="E10" s="13"/>
    </row>
    <row r="11" spans="1:6" x14ac:dyDescent="0.25">
      <c r="A11" s="13"/>
      <c r="B11" s="13"/>
      <c r="C11" s="13"/>
      <c r="D11" s="13"/>
      <c r="E11" s="13"/>
    </row>
    <row r="12" spans="1:6" x14ac:dyDescent="0.25">
      <c r="A12" s="13"/>
      <c r="B12" s="13"/>
      <c r="C12" s="13"/>
      <c r="D12" s="13"/>
      <c r="E12" s="13"/>
    </row>
    <row r="13" spans="1:6" x14ac:dyDescent="0.25">
      <c r="A13" s="13"/>
      <c r="B13" s="13"/>
      <c r="C13" s="13"/>
      <c r="D13" s="13"/>
      <c r="E13" s="13"/>
    </row>
    <row r="14" spans="1:6" x14ac:dyDescent="0.25">
      <c r="A14" s="13"/>
      <c r="B14" s="13"/>
      <c r="C14" s="13"/>
      <c r="D14" s="13"/>
      <c r="E14" s="13"/>
    </row>
    <row r="15" spans="1:6" x14ac:dyDescent="0.25">
      <c r="A15" s="13"/>
      <c r="B15" s="13"/>
      <c r="C15" s="13"/>
      <c r="D15" s="13"/>
      <c r="E15" s="13"/>
    </row>
    <row r="16" spans="1:6" x14ac:dyDescent="0.25">
      <c r="A16" s="13"/>
      <c r="B16" s="13"/>
      <c r="C16" s="13"/>
      <c r="D16" s="13"/>
      <c r="E16" s="13"/>
    </row>
    <row r="17" spans="1:5" x14ac:dyDescent="0.25">
      <c r="A17" s="13"/>
      <c r="B17" s="13"/>
      <c r="C17" s="13"/>
      <c r="D17" s="13"/>
      <c r="E17" s="13"/>
    </row>
    <row r="18" spans="1:5" x14ac:dyDescent="0.25">
      <c r="A18" s="13"/>
      <c r="B18" s="13"/>
      <c r="C18" s="13"/>
      <c r="D18" s="13"/>
      <c r="E18" s="13"/>
    </row>
    <row r="19" spans="1:5" x14ac:dyDescent="0.25">
      <c r="A19" s="13"/>
      <c r="B19" s="13"/>
      <c r="C19" s="13"/>
      <c r="D19" s="13"/>
      <c r="E19" s="13"/>
    </row>
    <row r="20" spans="1:5" x14ac:dyDescent="0.25">
      <c r="A20" s="13"/>
      <c r="B20" s="13"/>
      <c r="C20" s="13"/>
      <c r="D20" s="13"/>
      <c r="E20" s="13"/>
    </row>
    <row r="21" spans="1:5" x14ac:dyDescent="0.25">
      <c r="A21" s="13"/>
      <c r="B21" s="13"/>
      <c r="C21" s="13"/>
      <c r="D21" s="13"/>
      <c r="E21" s="13"/>
    </row>
    <row r="22" spans="1:5" x14ac:dyDescent="0.25">
      <c r="A22" s="13"/>
      <c r="B22" s="13"/>
      <c r="C22" s="13"/>
      <c r="D22" s="13"/>
      <c r="E22" s="13"/>
    </row>
    <row r="23" spans="1:5" x14ac:dyDescent="0.25">
      <c r="A23" s="13"/>
      <c r="B23" s="13"/>
      <c r="C23" s="13"/>
      <c r="D23" s="13"/>
      <c r="E23" s="13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10" sqref="G10"/>
    </sheetView>
  </sheetViews>
  <sheetFormatPr defaultRowHeight="15" x14ac:dyDescent="0.25"/>
  <cols>
    <col min="1" max="1" width="16.42578125" bestFit="1" customWidth="1"/>
    <col min="4" max="4" width="16.42578125" customWidth="1"/>
    <col min="5" max="5" width="23.42578125" customWidth="1"/>
  </cols>
  <sheetData>
    <row r="1" spans="1:5" x14ac:dyDescent="0.25">
      <c r="A1" s="103">
        <v>360</v>
      </c>
      <c r="B1" s="103"/>
      <c r="C1" s="103"/>
      <c r="D1" s="103"/>
      <c r="E1" s="103"/>
    </row>
    <row r="2" spans="1:5" ht="45" x14ac:dyDescent="0.25">
      <c r="A2" s="13"/>
      <c r="B2" s="34" t="s">
        <v>122</v>
      </c>
      <c r="C2" s="35" t="s">
        <v>123</v>
      </c>
      <c r="D2" s="36" t="s">
        <v>124</v>
      </c>
      <c r="E2" s="13" t="s">
        <v>125</v>
      </c>
    </row>
    <row r="3" spans="1:5" x14ac:dyDescent="0.25">
      <c r="A3" s="13" t="s">
        <v>99</v>
      </c>
      <c r="B3" s="33">
        <v>6</v>
      </c>
      <c r="C3" s="33">
        <v>928</v>
      </c>
      <c r="D3" s="33">
        <v>114</v>
      </c>
      <c r="E3" s="29">
        <f>D3*C3</f>
        <v>105792</v>
      </c>
    </row>
    <row r="4" spans="1:5" x14ac:dyDescent="0.25">
      <c r="A4" s="13" t="s">
        <v>126</v>
      </c>
      <c r="B4" s="33">
        <v>98</v>
      </c>
      <c r="C4" s="33">
        <v>784</v>
      </c>
      <c r="D4" s="33">
        <v>2211</v>
      </c>
      <c r="E4" s="29">
        <f>D4*C4</f>
        <v>1733424</v>
      </c>
    </row>
    <row r="5" spans="1:5" x14ac:dyDescent="0.25">
      <c r="A5" s="13" t="s">
        <v>29</v>
      </c>
      <c r="B5" s="33"/>
      <c r="C5" s="33"/>
      <c r="D5" s="33"/>
      <c r="E5" s="29">
        <f>SUM(E3:E4)</f>
        <v>1839216</v>
      </c>
    </row>
    <row r="6" spans="1:5" x14ac:dyDescent="0.25">
      <c r="A6" s="13" t="s">
        <v>127</v>
      </c>
      <c r="B6" s="33"/>
      <c r="C6" s="33"/>
      <c r="D6" s="33"/>
      <c r="E6" s="29">
        <f>E5*18%</f>
        <v>331058.88</v>
      </c>
    </row>
    <row r="7" spans="1:5" x14ac:dyDescent="0.25">
      <c r="A7" s="13" t="s">
        <v>35</v>
      </c>
      <c r="B7" s="33"/>
      <c r="C7" s="33"/>
      <c r="D7" s="33"/>
      <c r="E7" s="37">
        <f>E5+E6</f>
        <v>2170274.88</v>
      </c>
    </row>
    <row r="8" spans="1:5" x14ac:dyDescent="0.25">
      <c r="A8" s="13" t="s">
        <v>99</v>
      </c>
      <c r="B8" s="33">
        <v>11</v>
      </c>
      <c r="C8" s="33">
        <v>196</v>
      </c>
      <c r="D8" s="33">
        <f>B8*8</f>
        <v>88</v>
      </c>
      <c r="E8" s="29">
        <f>D8*C8</f>
        <v>17248</v>
      </c>
    </row>
    <row r="9" spans="1:5" x14ac:dyDescent="0.25">
      <c r="A9" s="13" t="s">
        <v>126</v>
      </c>
      <c r="B9" s="33">
        <v>6</v>
      </c>
      <c r="C9" s="33">
        <v>161</v>
      </c>
      <c r="D9" s="33">
        <f>B9*8</f>
        <v>48</v>
      </c>
      <c r="E9" s="29">
        <f>D9*C9</f>
        <v>7728</v>
      </c>
    </row>
    <row r="10" spans="1:5" x14ac:dyDescent="0.25">
      <c r="A10" s="13"/>
      <c r="B10" s="33"/>
      <c r="C10" s="33"/>
      <c r="D10" s="33"/>
      <c r="E10" s="29">
        <f>SUM(E8:E9)</f>
        <v>24976</v>
      </c>
    </row>
    <row r="11" spans="1:5" x14ac:dyDescent="0.25">
      <c r="A11" s="13" t="s">
        <v>128</v>
      </c>
      <c r="B11" s="33"/>
      <c r="C11" s="33"/>
      <c r="D11" s="33"/>
      <c r="E11" s="29">
        <f>E10*3.25%</f>
        <v>811.72</v>
      </c>
    </row>
    <row r="12" spans="1:5" x14ac:dyDescent="0.25">
      <c r="A12" s="38" t="s">
        <v>29</v>
      </c>
      <c r="B12" s="33"/>
      <c r="C12" s="33"/>
      <c r="D12" s="33"/>
      <c r="E12" s="29">
        <f>SUM(E10:E11)</f>
        <v>25787.72</v>
      </c>
    </row>
    <row r="13" spans="1:5" x14ac:dyDescent="0.25">
      <c r="A13" s="13" t="s">
        <v>127</v>
      </c>
      <c r="B13" s="33"/>
      <c r="C13" s="33"/>
      <c r="D13" s="33"/>
      <c r="E13" s="29">
        <f>E12*18%</f>
        <v>4641.7896000000001</v>
      </c>
    </row>
    <row r="14" spans="1:5" x14ac:dyDescent="0.25">
      <c r="A14" s="13" t="s">
        <v>35</v>
      </c>
      <c r="B14" s="33"/>
      <c r="C14" s="33"/>
      <c r="D14" s="33"/>
      <c r="E14" s="39">
        <f>E13+E12</f>
        <v>30429.509600000001</v>
      </c>
    </row>
    <row r="16" spans="1:5" x14ac:dyDescent="0.25">
      <c r="A16" s="13" t="s">
        <v>129</v>
      </c>
      <c r="B16" s="13"/>
      <c r="C16" s="13"/>
      <c r="D16" s="13"/>
      <c r="E16" s="40">
        <f>E14+E7</f>
        <v>2200704.3895999999</v>
      </c>
    </row>
  </sheetData>
  <mergeCells count="1">
    <mergeCell ref="A1:E1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705c9e18-d393-4470-8b67-9616c62ec31f}" enabled="1" method="Standard" siteId="{c5d1e823-e2b8-46bf-92ff-84f54313e0a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SEP 23</vt:lpstr>
      <vt:lpstr>Summary</vt:lpstr>
      <vt:lpstr>Sheet1</vt:lpstr>
      <vt:lpstr>Sheet2</vt:lpstr>
      <vt:lpstr>'SEP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Singh</dc:creator>
  <cp:lastModifiedBy>Vikas</cp:lastModifiedBy>
  <cp:lastPrinted>2023-10-09T07:39:39Z</cp:lastPrinted>
  <dcterms:created xsi:type="dcterms:W3CDTF">2022-08-24T10:09:03Z</dcterms:created>
  <dcterms:modified xsi:type="dcterms:W3CDTF">2023-10-13T10:56:09Z</dcterms:modified>
</cp:coreProperties>
</file>