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s\Desktop\Audit Jul-Sep\Aug'23\"/>
    </mc:Choice>
  </mc:AlternateContent>
  <bookViews>
    <workbookView xWindow="-105" yWindow="-105" windowWidth="23250" windowHeight="12450" tabRatio="817"/>
  </bookViews>
  <sheets>
    <sheet name="Com" sheetId="26" r:id="rId1"/>
  </sheets>
  <definedNames>
    <definedName name="_xlnm._FilterDatabase" localSheetId="0" hidden="1">Com!$A$10:$AJ$45</definedName>
    <definedName name="_xlnm.Print_Area" localSheetId="0">Com!$A$1:$AI$45</definedName>
    <definedName name="_xlnm.Print_Titles" localSheetId="0">Com!$1:$10</definedName>
  </definedNames>
  <calcPr calcId="162913"/>
</workbook>
</file>

<file path=xl/calcChain.xml><?xml version="1.0" encoding="utf-8"?>
<calcChain xmlns="http://schemas.openxmlformats.org/spreadsheetml/2006/main">
  <c r="Q45" i="26" l="1"/>
  <c r="S45" i="26"/>
  <c r="T45" i="26"/>
  <c r="AE45" i="26"/>
  <c r="P45" i="26"/>
  <c r="Z44" i="26" l="1"/>
  <c r="Y44" i="26"/>
  <c r="R44" i="26"/>
  <c r="W44" i="26" s="1"/>
  <c r="N44" i="26"/>
  <c r="Z43" i="26"/>
  <c r="Y43" i="26"/>
  <c r="W43" i="26"/>
  <c r="V43" i="26"/>
  <c r="R43" i="26"/>
  <c r="X43" i="26" s="1"/>
  <c r="N43" i="26"/>
  <c r="U43" i="26" l="1"/>
  <c r="AB43" i="26" s="1"/>
  <c r="X44" i="26"/>
  <c r="V44" i="26"/>
  <c r="U44" i="26"/>
  <c r="AA43" i="26"/>
  <c r="Z12" i="26"/>
  <c r="Z13" i="26"/>
  <c r="Z14" i="26"/>
  <c r="Z15" i="26"/>
  <c r="Z16" i="26"/>
  <c r="Z18" i="26"/>
  <c r="Z19" i="26"/>
  <c r="Z20" i="26"/>
  <c r="Z21" i="26"/>
  <c r="Z22" i="26"/>
  <c r="Z23" i="26"/>
  <c r="Z24" i="26"/>
  <c r="Z25" i="26"/>
  <c r="Z26" i="26"/>
  <c r="Z28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11" i="26"/>
  <c r="Z45" i="26" l="1"/>
  <c r="AC43" i="26"/>
  <c r="AD43" i="26" s="1"/>
  <c r="AF43" i="26" s="1"/>
  <c r="AA44" i="26"/>
  <c r="AB44" i="26"/>
  <c r="AC44" i="26" l="1"/>
  <c r="AD44" i="26" s="1"/>
  <c r="AF44" i="26" s="1"/>
  <c r="R41" i="26"/>
  <c r="N41" i="26"/>
  <c r="Y41" i="26"/>
  <c r="N42" i="26"/>
  <c r="R42" i="26"/>
  <c r="W42" i="26" s="1"/>
  <c r="Y42" i="26"/>
  <c r="X42" i="26" l="1"/>
  <c r="U42" i="26"/>
  <c r="AB42" i="26" s="1"/>
  <c r="W41" i="26"/>
  <c r="V41" i="26"/>
  <c r="X41" i="26"/>
  <c r="V42" i="26"/>
  <c r="U41" i="26"/>
  <c r="R40" i="26"/>
  <c r="U40" i="26" s="1"/>
  <c r="Y40" i="26"/>
  <c r="N40" i="26"/>
  <c r="AA42" i="26" l="1"/>
  <c r="AC42" i="26" s="1"/>
  <c r="AD42" i="26" s="1"/>
  <c r="AF42" i="26" s="1"/>
  <c r="AB41" i="26"/>
  <c r="AA41" i="26"/>
  <c r="X40" i="26"/>
  <c r="W40" i="26"/>
  <c r="V40" i="26"/>
  <c r="AB40" i="26"/>
  <c r="AC41" i="26" l="1"/>
  <c r="AD41" i="26" s="1"/>
  <c r="AF41" i="26" s="1"/>
  <c r="AA40" i="26"/>
  <c r="AC40" i="26" s="1"/>
  <c r="AD40" i="26" s="1"/>
  <c r="AF40" i="26" s="1"/>
  <c r="Y39" i="26" l="1"/>
  <c r="R39" i="26"/>
  <c r="U39" i="26" s="1"/>
  <c r="AB39" i="26" s="1"/>
  <c r="N39" i="26"/>
  <c r="X39" i="26" l="1"/>
  <c r="W39" i="26"/>
  <c r="V39" i="26"/>
  <c r="AA39" i="26" l="1"/>
  <c r="AC39" i="26" s="1"/>
  <c r="AD39" i="26" s="1"/>
  <c r="AF39" i="26" s="1"/>
  <c r="N11" i="26" l="1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Y38" i="26" l="1"/>
  <c r="R38" i="26"/>
  <c r="X38" i="26" s="1"/>
  <c r="U38" i="26" l="1"/>
  <c r="AB38" i="26" s="1"/>
  <c r="V38" i="26"/>
  <c r="W38" i="26"/>
  <c r="AA38" i="26" l="1"/>
  <c r="AC38" i="26" s="1"/>
  <c r="AD38" i="26" s="1"/>
  <c r="AF38" i="26" s="1"/>
  <c r="Y36" i="26" l="1"/>
  <c r="Y37" i="26"/>
  <c r="R11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U36" i="26" s="1"/>
  <c r="AB36" i="26" s="1"/>
  <c r="R37" i="26"/>
  <c r="Y33" i="26"/>
  <c r="Y35" i="26"/>
  <c r="Y34" i="26"/>
  <c r="Y32" i="26"/>
  <c r="R45" i="26" l="1"/>
  <c r="U37" i="26"/>
  <c r="AB37" i="26" s="1"/>
  <c r="W37" i="26"/>
  <c r="X37" i="26"/>
  <c r="V37" i="26"/>
  <c r="X36" i="26"/>
  <c r="W36" i="26"/>
  <c r="V36" i="26"/>
  <c r="AA37" i="26" l="1"/>
  <c r="AC37" i="26" s="1"/>
  <c r="AD37" i="26" s="1"/>
  <c r="AF37" i="26" s="1"/>
  <c r="AA36" i="26"/>
  <c r="AC36" i="26" s="1"/>
  <c r="AD36" i="26" s="1"/>
  <c r="AF36" i="26" s="1"/>
  <c r="X35" i="26" l="1"/>
  <c r="U35" i="26"/>
  <c r="V35" i="26"/>
  <c r="W35" i="26"/>
  <c r="AB35" i="26" l="1"/>
  <c r="AA35" i="26"/>
  <c r="AC35" i="26" s="1"/>
  <c r="AD35" i="26" l="1"/>
  <c r="AF35" i="26" s="1"/>
  <c r="V34" i="26" l="1"/>
  <c r="X34" i="26"/>
  <c r="W34" i="26"/>
  <c r="U34" i="26"/>
  <c r="X33" i="26"/>
  <c r="U33" i="26"/>
  <c r="V33" i="26"/>
  <c r="W33" i="26"/>
  <c r="V32" i="26"/>
  <c r="U32" i="26"/>
  <c r="W32" i="26"/>
  <c r="X32" i="26"/>
  <c r="AB33" i="26" l="1"/>
  <c r="AA33" i="26"/>
  <c r="AC33" i="26" s="1"/>
  <c r="AB34" i="26"/>
  <c r="AA34" i="26"/>
  <c r="AC34" i="26" s="1"/>
  <c r="AB32" i="26"/>
  <c r="AA32" i="26"/>
  <c r="AC32" i="26" s="1"/>
  <c r="AD32" i="26" l="1"/>
  <c r="AF32" i="26" s="1"/>
  <c r="AD34" i="26"/>
  <c r="AF34" i="26" s="1"/>
  <c r="AD33" i="26"/>
  <c r="AF33" i="26" s="1"/>
  <c r="Y31" i="26" l="1"/>
  <c r="Y30" i="26"/>
  <c r="Y29" i="26"/>
  <c r="Y28" i="26"/>
  <c r="Y27" i="26"/>
  <c r="Y26" i="26"/>
  <c r="X26" i="26"/>
  <c r="Y25" i="26"/>
  <c r="Y24" i="26"/>
  <c r="Y23" i="26"/>
  <c r="X23" i="26"/>
  <c r="Y22" i="26"/>
  <c r="X22" i="26"/>
  <c r="Y21" i="26"/>
  <c r="Y20" i="26"/>
  <c r="Y19" i="26"/>
  <c r="Y18" i="26"/>
  <c r="Y17" i="26"/>
  <c r="Y16" i="26"/>
  <c r="X16" i="26"/>
  <c r="Y15" i="26"/>
  <c r="Y14" i="26"/>
  <c r="Y13" i="26"/>
  <c r="X13" i="26"/>
  <c r="Y12" i="26"/>
  <c r="Y11" i="26"/>
  <c r="Y45" i="26" l="1"/>
  <c r="X25" i="26"/>
  <c r="X29" i="26"/>
  <c r="X18" i="26"/>
  <c r="X17" i="26"/>
  <c r="X20" i="26"/>
  <c r="U20" i="26"/>
  <c r="AB20" i="26" s="1"/>
  <c r="W20" i="26"/>
  <c r="V20" i="26"/>
  <c r="U11" i="26"/>
  <c r="U22" i="26"/>
  <c r="AB22" i="26" s="1"/>
  <c r="U23" i="26"/>
  <c r="AB23" i="26" s="1"/>
  <c r="U24" i="26"/>
  <c r="U15" i="26"/>
  <c r="V22" i="26"/>
  <c r="W22" i="26"/>
  <c r="U26" i="26"/>
  <c r="AB26" i="26" s="1"/>
  <c r="W26" i="26"/>
  <c r="W30" i="26"/>
  <c r="X12" i="26"/>
  <c r="W14" i="26"/>
  <c r="V27" i="26"/>
  <c r="U28" i="26"/>
  <c r="X31" i="26"/>
  <c r="U13" i="26"/>
  <c r="V13" i="26"/>
  <c r="U16" i="26"/>
  <c r="W13" i="26"/>
  <c r="V16" i="26"/>
  <c r="X21" i="26"/>
  <c r="W21" i="26"/>
  <c r="V21" i="26"/>
  <c r="U21" i="26"/>
  <c r="W16" i="26"/>
  <c r="V26" i="26"/>
  <c r="V23" i="26"/>
  <c r="W23" i="26"/>
  <c r="X30" i="26" l="1"/>
  <c r="U25" i="26"/>
  <c r="AB25" i="26" s="1"/>
  <c r="V25" i="26"/>
  <c r="W25" i="26"/>
  <c r="U29" i="26"/>
  <c r="AB29" i="26" s="1"/>
  <c r="X14" i="26"/>
  <c r="V30" i="26"/>
  <c r="V28" i="26"/>
  <c r="U17" i="26"/>
  <c r="AB17" i="26" s="1"/>
  <c r="V29" i="26"/>
  <c r="V15" i="26"/>
  <c r="V18" i="26"/>
  <c r="X15" i="26"/>
  <c r="U12" i="26"/>
  <c r="AB12" i="26" s="1"/>
  <c r="W29" i="26"/>
  <c r="W18" i="26"/>
  <c r="U18" i="26"/>
  <c r="AB18" i="26" s="1"/>
  <c r="U27" i="26"/>
  <c r="AB27" i="26" s="1"/>
  <c r="V12" i="26"/>
  <c r="W27" i="26"/>
  <c r="X27" i="26"/>
  <c r="AA22" i="26"/>
  <c r="AC22" i="26" s="1"/>
  <c r="AD22" i="26" s="1"/>
  <c r="AF22" i="26" s="1"/>
  <c r="AA26" i="26"/>
  <c r="AC26" i="26" s="1"/>
  <c r="AD26" i="26" s="1"/>
  <c r="AF26" i="26" s="1"/>
  <c r="X28" i="26"/>
  <c r="W12" i="26"/>
  <c r="W28" i="26"/>
  <c r="U14" i="26"/>
  <c r="AB14" i="26" s="1"/>
  <c r="W15" i="26"/>
  <c r="V14" i="26"/>
  <c r="AA20" i="26"/>
  <c r="AC20" i="26" s="1"/>
  <c r="AD20" i="26" s="1"/>
  <c r="AF20" i="26" s="1"/>
  <c r="W17" i="26"/>
  <c r="V17" i="26"/>
  <c r="X11" i="26"/>
  <c r="W24" i="26"/>
  <c r="X19" i="26"/>
  <c r="W19" i="26"/>
  <c r="V19" i="26"/>
  <c r="U19" i="26"/>
  <c r="AA23" i="26"/>
  <c r="AC23" i="26" s="1"/>
  <c r="AD23" i="26" s="1"/>
  <c r="AF23" i="26" s="1"/>
  <c r="V11" i="26"/>
  <c r="V45" i="26" s="1"/>
  <c r="W11" i="26"/>
  <c r="W31" i="26"/>
  <c r="U31" i="26"/>
  <c r="AB31" i="26" s="1"/>
  <c r="U30" i="26"/>
  <c r="AB30" i="26" s="1"/>
  <c r="V31" i="26"/>
  <c r="X24" i="26"/>
  <c r="V24" i="26"/>
  <c r="AA21" i="26"/>
  <c r="AB21" i="26"/>
  <c r="AA16" i="26"/>
  <c r="AB16" i="26"/>
  <c r="AB28" i="26"/>
  <c r="AB24" i="26"/>
  <c r="AB15" i="26"/>
  <c r="AB11" i="26"/>
  <c r="AA13" i="26"/>
  <c r="AB13" i="26"/>
  <c r="W45" i="26" l="1"/>
  <c r="X45" i="26"/>
  <c r="U45" i="26"/>
  <c r="AA25" i="26"/>
  <c r="AC25" i="26" s="1"/>
  <c r="AD25" i="26" s="1"/>
  <c r="AF25" i="26" s="1"/>
  <c r="AA29" i="26"/>
  <c r="AC29" i="26" s="1"/>
  <c r="AD29" i="26" s="1"/>
  <c r="AF29" i="26" s="1"/>
  <c r="AA12" i="26"/>
  <c r="AC12" i="26" s="1"/>
  <c r="AD12" i="26" s="1"/>
  <c r="AF12" i="26" s="1"/>
  <c r="AA17" i="26"/>
  <c r="AC17" i="26" s="1"/>
  <c r="AD17" i="26" s="1"/>
  <c r="AF17" i="26" s="1"/>
  <c r="AA15" i="26"/>
  <c r="AC15" i="26" s="1"/>
  <c r="AD15" i="26" s="1"/>
  <c r="AF15" i="26" s="1"/>
  <c r="AA27" i="26"/>
  <c r="AC27" i="26" s="1"/>
  <c r="AD27" i="26" s="1"/>
  <c r="AF27" i="26" s="1"/>
  <c r="AA18" i="26"/>
  <c r="AC18" i="26" s="1"/>
  <c r="AD18" i="26" s="1"/>
  <c r="AF18" i="26" s="1"/>
  <c r="AA14" i="26"/>
  <c r="AC14" i="26" s="1"/>
  <c r="AD14" i="26" s="1"/>
  <c r="AF14" i="26" s="1"/>
  <c r="AA24" i="26"/>
  <c r="AC24" i="26" s="1"/>
  <c r="AD24" i="26" s="1"/>
  <c r="AF24" i="26" s="1"/>
  <c r="AA28" i="26"/>
  <c r="AC28" i="26" s="1"/>
  <c r="AD28" i="26" s="1"/>
  <c r="AF28" i="26" s="1"/>
  <c r="AA30" i="26"/>
  <c r="AC30" i="26" s="1"/>
  <c r="AD30" i="26" s="1"/>
  <c r="AF30" i="26" s="1"/>
  <c r="AA11" i="26"/>
  <c r="AA19" i="26"/>
  <c r="AC19" i="26" s="1"/>
  <c r="AB19" i="26"/>
  <c r="AB45" i="26" s="1"/>
  <c r="AA31" i="26"/>
  <c r="AC21" i="26"/>
  <c r="AD21" i="26" s="1"/>
  <c r="AF21" i="26" s="1"/>
  <c r="AC13" i="26"/>
  <c r="AD13" i="26" s="1"/>
  <c r="AF13" i="26" s="1"/>
  <c r="AC16" i="26"/>
  <c r="AD16" i="26" s="1"/>
  <c r="AF16" i="26" s="1"/>
  <c r="AA45" i="26" l="1"/>
  <c r="AC11" i="26"/>
  <c r="AD19" i="26"/>
  <c r="AF19" i="26" s="1"/>
  <c r="AC31" i="26"/>
  <c r="AD31" i="26" s="1"/>
  <c r="AF31" i="26" s="1"/>
  <c r="AC45" i="26" l="1"/>
  <c r="AD11" i="26"/>
  <c r="AD45" i="26" s="1"/>
  <c r="AF11" i="26" l="1"/>
  <c r="AF45" i="26" s="1"/>
</calcChain>
</file>

<file path=xl/sharedStrings.xml><?xml version="1.0" encoding="utf-8"?>
<sst xmlns="http://schemas.openxmlformats.org/spreadsheetml/2006/main" count="314" uniqueCount="211">
  <si>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</si>
  <si>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</si>
  <si>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</si>
  <si>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</si>
  <si>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</si>
  <si>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</si>
  <si>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</si>
  <si>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</si>
  <si>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</si>
  <si>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</si>
  <si>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</si>
  <si>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</si>
  <si>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</si>
  <si>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</si>
  <si>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</si>
  <si>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</si>
  <si>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</si>
  <si>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</si>
  <si>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</si>
  <si>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</si>
  <si>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</si>
  <si>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</si>
  <si>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</si>
  <si>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</si>
  <si>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</si>
  <si>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</si>
  <si>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</si>
  <si>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</si>
  <si>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</si>
  <si>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</si>
  <si>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</si>
  <si>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</si>
  <si>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</si>
  <si>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</si>
  <si>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</si>
  <si>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</si>
  <si>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Janitors</t>
  </si>
  <si>
    <t>M002</t>
  </si>
  <si>
    <t>JAGVIR SINGH</t>
  </si>
  <si>
    <t>RAJPAL</t>
  </si>
  <si>
    <t>M003</t>
  </si>
  <si>
    <t>RAMRAJ</t>
  </si>
  <si>
    <t>RAM SHIV</t>
  </si>
  <si>
    <t>M006</t>
  </si>
  <si>
    <t>SARJU PATEL</t>
  </si>
  <si>
    <t>MUNNILAL PATEL</t>
  </si>
  <si>
    <t>M009</t>
  </si>
  <si>
    <t>SANDEEP YADAV</t>
  </si>
  <si>
    <t>RAJENDRA PRASAD</t>
  </si>
  <si>
    <t>M012</t>
  </si>
  <si>
    <t>SHIV KUMAR</t>
  </si>
  <si>
    <t>RAM PRAKASH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</si>
  <si>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</si>
  <si>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</si>
  <si>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</si>
  <si>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</si>
  <si>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</si>
  <si>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</si>
  <si>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</si>
  <si>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</si>
  <si>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</si>
  <si>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</si>
  <si>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</si>
  <si>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</si>
  <si>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OM PRAKASH</t>
  </si>
  <si>
    <t>M024</t>
  </si>
  <si>
    <t>NITOO SINGH</t>
  </si>
  <si>
    <t>MAHENDER SINGH</t>
  </si>
  <si>
    <t>M025</t>
  </si>
  <si>
    <t>RAVI KUMAR</t>
  </si>
  <si>
    <t>RAM TIRTH</t>
  </si>
  <si>
    <t>M028</t>
  </si>
  <si>
    <t>PREM PANDAY</t>
  </si>
  <si>
    <t>LEELA DHAR PANDEY</t>
  </si>
  <si>
    <t>DEEPAK</t>
  </si>
  <si>
    <t>M033</t>
  </si>
  <si>
    <t>SUREN MANDAL</t>
  </si>
  <si>
    <t>M035</t>
  </si>
  <si>
    <t>GAJESH KUMAR</t>
  </si>
  <si>
    <t>ASHOK MANDAL</t>
  </si>
  <si>
    <t>M040</t>
  </si>
  <si>
    <t>ANKITA SINGH</t>
  </si>
  <si>
    <t>W/O ROHIT KUMAR</t>
  </si>
  <si>
    <t>MANISH KUMAR</t>
  </si>
  <si>
    <t>M047</t>
  </si>
  <si>
    <t>INDER JEET</t>
  </si>
  <si>
    <t>ANIL KUMAR</t>
  </si>
  <si>
    <t>M048</t>
  </si>
  <si>
    <t xml:space="preserve">DINESH KUMAR </t>
  </si>
  <si>
    <t>NANDLAL</t>
  </si>
  <si>
    <t>M053</t>
  </si>
  <si>
    <t>KAMAL SINGH</t>
  </si>
  <si>
    <t>RAM RATAN</t>
  </si>
  <si>
    <t>M055</t>
  </si>
  <si>
    <t>CHETRAM</t>
  </si>
  <si>
    <t>01.07.2022</t>
  </si>
  <si>
    <t>DOB</t>
  </si>
  <si>
    <t>21.12.1994</t>
  </si>
  <si>
    <t>10.04.1991</t>
  </si>
  <si>
    <t>05.03.1999</t>
  </si>
  <si>
    <t>02.03.1998</t>
  </si>
  <si>
    <t>IDFB0020148</t>
  </si>
  <si>
    <t>10090785623</t>
  </si>
  <si>
    <t>10090786207</t>
  </si>
  <si>
    <t>10090785656</t>
  </si>
  <si>
    <t>10090786671</t>
  </si>
  <si>
    <t>10090786503</t>
  </si>
  <si>
    <t>UTIB0000015</t>
  </si>
  <si>
    <t>10090785497</t>
  </si>
  <si>
    <t>10090785634</t>
  </si>
  <si>
    <t>10087132181</t>
  </si>
  <si>
    <t>10090786047</t>
  </si>
  <si>
    <t>IDFB0020151</t>
  </si>
  <si>
    <t>10096338089</t>
  </si>
  <si>
    <t>10090786036</t>
  </si>
  <si>
    <t>10096204634</t>
  </si>
  <si>
    <t>IDFB0020101</t>
  </si>
  <si>
    <t>919010072330852</t>
  </si>
  <si>
    <t>10090783400</t>
  </si>
  <si>
    <t>10090786489</t>
  </si>
  <si>
    <t>10090785522</t>
  </si>
  <si>
    <t>10090786161</t>
  </si>
  <si>
    <t>OT RATE</t>
  </si>
  <si>
    <t>OT HOURS</t>
  </si>
  <si>
    <t>AXIS BANK</t>
  </si>
  <si>
    <t>PNB</t>
  </si>
  <si>
    <t>SALARY RATE</t>
  </si>
  <si>
    <t>MAX  SUPER SPECIALITY HOSPITAL SHALIMAR</t>
  </si>
  <si>
    <t>Net Payable</t>
  </si>
  <si>
    <t>VARIABLE AMT</t>
  </si>
  <si>
    <t>0612000103283718</t>
  </si>
  <si>
    <t>PUNB0061200</t>
  </si>
  <si>
    <t>NH</t>
  </si>
  <si>
    <t>NH PAY</t>
  </si>
  <si>
    <t>HOUSE KEEPING AT MAX  SUPER SPECIALITY HOSPITAL  (MAX HEALTHCARE INSTITUTE LIMITED ) SHALIMAR BAGH</t>
  </si>
  <si>
    <t>M095</t>
  </si>
  <si>
    <t>KHUSHBOO KUMARI</t>
  </si>
  <si>
    <t>RAM RAJ</t>
  </si>
  <si>
    <t>18.12.2022</t>
  </si>
  <si>
    <t>30.Jan.2001</t>
  </si>
  <si>
    <t>RATNESH KUMAR</t>
  </si>
  <si>
    <t>NATHUNI BAITHA</t>
  </si>
  <si>
    <t>MUNNA MANDAL</t>
  </si>
  <si>
    <t>ANIL MANDAL</t>
  </si>
  <si>
    <t>VIKASH MANDAL</t>
  </si>
  <si>
    <t>SUDHIR MANDAL</t>
  </si>
  <si>
    <t>16.02.2023</t>
  </si>
  <si>
    <t>17.02.2023</t>
  </si>
  <si>
    <t>21.02.2023</t>
  </si>
  <si>
    <t>10.MAR.2004</t>
  </si>
  <si>
    <t>06.MAR.2001</t>
  </si>
  <si>
    <t>27.MAY.1996</t>
  </si>
  <si>
    <t>INDB0000005</t>
  </si>
  <si>
    <t>UBIN0540561</t>
  </si>
  <si>
    <t>M0107</t>
  </si>
  <si>
    <t>M0109</t>
  </si>
  <si>
    <t>M0116</t>
  </si>
  <si>
    <t>M094</t>
  </si>
  <si>
    <t>M099</t>
  </si>
  <si>
    <t>M0100</t>
  </si>
  <si>
    <t>ROHIT KUMAR</t>
  </si>
  <si>
    <t>11.Apr.2003</t>
  </si>
  <si>
    <t>13.01.2023</t>
  </si>
  <si>
    <t>RAJ KUMAR</t>
  </si>
  <si>
    <t>23.Jun.2001</t>
  </si>
  <si>
    <t>AMAN KUMAR</t>
  </si>
  <si>
    <t>RAJESH KUMAR</t>
  </si>
  <si>
    <t>M0120</t>
  </si>
  <si>
    <t>MANOJ KUMAR</t>
  </si>
  <si>
    <t>LALLU RAM</t>
  </si>
  <si>
    <t>M0123</t>
  </si>
  <si>
    <t>RAMESH CHAND</t>
  </si>
  <si>
    <t>IDFB0020158</t>
  </si>
  <si>
    <t>IDFB0020141</t>
  </si>
  <si>
    <t>UBIN0530751</t>
  </si>
  <si>
    <t>01.Jan.1990</t>
  </si>
  <si>
    <t>18.03.2023</t>
  </si>
  <si>
    <t>01.Nov.1980</t>
  </si>
  <si>
    <t>23.03.2023</t>
  </si>
  <si>
    <t>M0125</t>
  </si>
  <si>
    <t>GAJENDER</t>
  </si>
  <si>
    <t>SBIN0004844</t>
  </si>
  <si>
    <t>101784188187</t>
  </si>
  <si>
    <t>Union Bank Of India</t>
  </si>
  <si>
    <t>INDUSIND BANK</t>
  </si>
  <si>
    <t>UNION BANK OF INDIA</t>
  </si>
  <si>
    <t>SBI</t>
  </si>
  <si>
    <t>M0129</t>
  </si>
  <si>
    <t>RITESH</t>
  </si>
  <si>
    <t>RAMAKANT RAM</t>
  </si>
  <si>
    <t>M0130</t>
  </si>
  <si>
    <t>Minku Kumar Singh</t>
  </si>
  <si>
    <t>Ram Chandra Singh</t>
  </si>
  <si>
    <t>101165754802</t>
  </si>
  <si>
    <t>M0131</t>
  </si>
  <si>
    <t>Ram Pravesh</t>
  </si>
  <si>
    <t>Pradeep Kumar Das</t>
  </si>
  <si>
    <t>Kotak Mahindra Bank</t>
  </si>
  <si>
    <t>KKBK0000208</t>
  </si>
  <si>
    <t>KKBK0004632</t>
  </si>
  <si>
    <t xml:space="preserve"> 1116280672</t>
  </si>
  <si>
    <t>M0106</t>
  </si>
  <si>
    <t>SHIVAM KUMAR</t>
  </si>
  <si>
    <t>JAWAHAR LAL</t>
  </si>
  <si>
    <t>08.oct.1995</t>
  </si>
  <si>
    <t>11.02.2023</t>
  </si>
  <si>
    <t>M0132</t>
  </si>
  <si>
    <t>Satender Mani Tiwari</t>
  </si>
  <si>
    <t>Uma Shankar Tiwari</t>
  </si>
  <si>
    <t>SBIN0013209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</si>
  <si>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Aug'2023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</si>
</sst>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5A95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" fontId="13" fillId="0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5" xfId="0" applyBorder="1"/>
    <xf numFmtId="1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5" fontId="23" fillId="0" borderId="14" xfId="0" applyNumberFormat="1" applyFont="1" applyBorder="1" applyAlignment="1">
      <alignment vertical="center" wrapText="1"/>
    </xf>
    <xf numFmtId="0" fontId="22" fillId="0" borderId="14" xfId="13" applyBorder="1" applyAlignment="1">
      <alignment vertical="center" wrapText="1"/>
    </xf>
    <xf numFmtId="14" fontId="23" fillId="0" borderId="14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1" fontId="14" fillId="0" borderId="1" xfId="0" quotePrefix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14" fontId="24" fillId="0" borderId="14" xfId="0" applyNumberFormat="1" applyFont="1" applyBorder="1" applyAlignment="1">
      <alignment vertical="center" wrapText="1"/>
    </xf>
    <xf numFmtId="0" fontId="9" fillId="0" borderId="4" xfId="0" applyFont="1" applyBorder="1"/>
    <xf numFmtId="0" fontId="9" fillId="0" borderId="6" xfId="0" applyFont="1" applyBorder="1"/>
    <xf numFmtId="0" fontId="11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/>
    </xf>
    <xf numFmtId="0" fontId="1" fillId="0" borderId="0" xfId="0" applyFont="1" applyBorder="1"/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5" xfId="0" applyFont="1" applyBorder="1"/>
  </cellXfs>
  <cellStyles count="14">
    <cellStyle name=" Task]_x000d__x000a_TaskName=Scan At_x000d__x000a_TaskID=3_x000d__x000a_WorkstationName=SmarTone_x000d__x000a_LastExecuted=0_x000d__x000a_LastSt" xfId="4"/>
    <cellStyle name="=C:\WINNT\SYSTEM32\COMMAND.COM 2" xfId="5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1116179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"/>
  <sheetViews>
    <sheetView tabSelected="1"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12" sqref="B12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3.28515625" style="7" customWidth="1"/>
    <col min="6" max="6" width="15.28515625" style="7" customWidth="1"/>
    <col min="7" max="7" width="11.85546875" style="7" customWidth="1"/>
    <col min="8" max="9" width="13.7109375" style="7" customWidth="1"/>
    <col min="10" max="10" width="8.85546875" style="7" customWidth="1"/>
    <col min="11" max="11" width="8" style="7" customWidth="1"/>
    <col min="12" max="12" width="7.28515625" style="7" hidden="1" customWidth="1"/>
    <col min="13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8" width="7.42578125" style="7" customWidth="1"/>
    <col min="19" max="19" width="7.42578125" style="7" hidden="1" customWidth="1"/>
    <col min="20" max="20" width="8.28515625" style="7" customWidth="1"/>
    <col min="21" max="21" width="9.7109375" style="7" customWidth="1"/>
    <col min="22" max="22" width="11.5703125" style="7" customWidth="1"/>
    <col min="23" max="23" width="11.28515625" style="7" hidden="1" customWidth="1"/>
    <col min="24" max="24" width="11.42578125" style="7" customWidth="1"/>
    <col min="25" max="25" width="11.28515625" style="7" hidden="1" customWidth="1"/>
    <col min="26" max="26" width="11.28515625" style="7" customWidth="1"/>
    <col min="27" max="27" width="12.5703125" style="7" customWidth="1"/>
    <col min="28" max="28" width="10.85546875" style="7" customWidth="1"/>
    <col min="29" max="29" width="9.140625" style="7" customWidth="1"/>
    <col min="30" max="30" width="12" style="7" customWidth="1"/>
    <col min="31" max="31" width="9.42578125" style="7" hidden="1" customWidth="1"/>
    <col min="32" max="32" width="13.7109375" style="7" customWidth="1"/>
    <col min="33" max="33" width="12" style="7" customWidth="1"/>
    <col min="34" max="34" width="22.28515625" style="45" customWidth="1"/>
    <col min="35" max="35" width="16.7109375" style="45" bestFit="1" customWidth="1"/>
    <col min="36" max="36" width="20" style="7" bestFit="1" customWidth="1"/>
    <col min="37" max="37" width="10" style="7" bestFit="1" customWidth="1"/>
    <col min="38" max="16384" width="9.140625" style="7"/>
  </cols>
  <sheetData>
    <row r="1" spans="1:36">
      <c r="A1" s="71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6">
      <c r="A2" s="71" t="s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6">
      <c r="A3" s="71" t="s">
        <v>210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15.75" customHeight="1">
      <c r="A4" s="8" t="s">
        <v>3</v>
      </c>
      <c r="B4" s="8"/>
      <c r="C4" s="8"/>
      <c r="D4" s="8">
        <v>27</v>
      </c>
      <c r="E4" s="72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4"/>
      <c r="Z4" s="74"/>
      <c r="AA4" s="74"/>
      <c r="AB4" s="74"/>
      <c r="AC4" s="74"/>
      <c r="AD4" s="74"/>
      <c r="AE4" s="74"/>
      <c r="AF4" s="74"/>
      <c r="AG4" s="74"/>
      <c r="AH4" s="74"/>
    </row>
    <row r="5" spans="1:36">
      <c r="A5" s="1" t="s">
        <v>29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70"/>
      <c r="Z5" s="70"/>
      <c r="AA5" s="70"/>
      <c r="AB5" s="70"/>
      <c r="AC5" s="70"/>
      <c r="AD5" s="70"/>
      <c r="AE5" s="70"/>
      <c r="AF5" s="70"/>
      <c r="AG5" s="70"/>
      <c r="AH5" s="70"/>
    </row>
    <row r="6" spans="1:36" ht="19.5" customHeight="1">
      <c r="A6" s="77" t="s">
        <v>22</v>
      </c>
      <c r="B6" s="78"/>
      <c r="C6" s="78"/>
      <c r="D6" s="79"/>
      <c r="E6" s="83" t="s">
        <v>134</v>
      </c>
      <c r="F6" s="84"/>
      <c r="G6" s="84"/>
      <c r="H6" s="84"/>
      <c r="I6" s="84"/>
      <c r="J6" s="84"/>
      <c r="K6" s="84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74"/>
      <c r="Z6" s="74"/>
      <c r="AA6" s="74"/>
      <c r="AB6" s="74"/>
      <c r="AC6" s="74"/>
      <c r="AD6" s="74"/>
      <c r="AE6" s="74"/>
      <c r="AF6" s="74"/>
      <c r="AG6" s="74"/>
      <c r="AH6" s="74"/>
    </row>
    <row r="7" spans="1:36" ht="54" customHeight="1">
      <c r="A7" s="80"/>
      <c r="B7" s="81"/>
      <c r="C7" s="81"/>
      <c r="D7" s="82"/>
      <c r="E7" s="85"/>
      <c r="F7" s="86"/>
      <c r="G7" s="86"/>
      <c r="H7" s="86"/>
      <c r="I7" s="86"/>
      <c r="J7" s="86"/>
      <c r="K7" s="86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86"/>
      <c r="Z7" s="86"/>
      <c r="AA7" s="86"/>
      <c r="AB7" s="86"/>
      <c r="AC7" s="86"/>
      <c r="AD7" s="86"/>
      <c r="AE7" s="86"/>
      <c r="AF7" s="86"/>
      <c r="AG7" s="86"/>
      <c r="AH7" s="87"/>
    </row>
    <row r="8" spans="1:36">
      <c r="A8" s="2" t="s">
        <v>0</v>
      </c>
      <c r="B8" s="2"/>
      <c r="C8" s="9" t="s">
        <v>127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ht="15" customHeight="1">
      <c r="A9" s="88" t="s">
        <v>5</v>
      </c>
      <c r="B9" s="88" t="s">
        <v>26</v>
      </c>
      <c r="C9" s="90" t="s">
        <v>6</v>
      </c>
      <c r="D9" s="90" t="s">
        <v>27</v>
      </c>
      <c r="E9" s="92" t="s">
        <v>7</v>
      </c>
      <c r="F9" s="94" t="s">
        <v>31</v>
      </c>
      <c r="G9" s="92" t="s">
        <v>32</v>
      </c>
      <c r="H9" s="92" t="s">
        <v>96</v>
      </c>
      <c r="I9" s="92" t="s">
        <v>1</v>
      </c>
      <c r="J9" s="75" t="s">
        <v>126</v>
      </c>
      <c r="K9" s="96"/>
      <c r="L9" s="96"/>
      <c r="M9" s="96"/>
      <c r="N9" s="76"/>
      <c r="O9" s="31"/>
      <c r="P9" s="75" t="s">
        <v>8</v>
      </c>
      <c r="Q9" s="96"/>
      <c r="R9" s="96"/>
      <c r="S9" s="96"/>
      <c r="T9" s="96"/>
      <c r="U9" s="96"/>
      <c r="V9" s="96"/>
      <c r="W9" s="96"/>
      <c r="X9" s="96"/>
      <c r="Y9" s="96"/>
      <c r="Z9" s="96"/>
      <c r="AA9" s="76"/>
      <c r="AB9" s="75" t="s">
        <v>9</v>
      </c>
      <c r="AC9" s="76"/>
      <c r="AD9" s="88" t="s">
        <v>28</v>
      </c>
      <c r="AE9" s="88" t="s">
        <v>129</v>
      </c>
      <c r="AF9" s="88" t="s">
        <v>128</v>
      </c>
      <c r="AG9" s="88" t="s">
        <v>10</v>
      </c>
      <c r="AH9" s="88" t="s">
        <v>11</v>
      </c>
      <c r="AI9" s="88" t="s">
        <v>30</v>
      </c>
      <c r="AJ9" s="88" t="s">
        <v>35</v>
      </c>
    </row>
    <row r="10" spans="1:36" ht="43.5" customHeight="1">
      <c r="A10" s="89"/>
      <c r="B10" s="89"/>
      <c r="C10" s="91"/>
      <c r="D10" s="91"/>
      <c r="E10" s="93"/>
      <c r="F10" s="95"/>
      <c r="G10" s="93"/>
      <c r="H10" s="93"/>
      <c r="I10" s="93"/>
      <c r="J10" s="24" t="s">
        <v>23</v>
      </c>
      <c r="K10" s="24" t="s">
        <v>12</v>
      </c>
      <c r="L10" s="24" t="s">
        <v>19</v>
      </c>
      <c r="M10" s="24" t="s">
        <v>20</v>
      </c>
      <c r="N10" s="24" t="s">
        <v>13</v>
      </c>
      <c r="O10" s="24" t="s">
        <v>122</v>
      </c>
      <c r="P10" s="24" t="s">
        <v>14</v>
      </c>
      <c r="Q10" s="24" t="s">
        <v>15</v>
      </c>
      <c r="R10" s="24" t="s">
        <v>25</v>
      </c>
      <c r="S10" s="24" t="s">
        <v>123</v>
      </c>
      <c r="T10" s="24" t="s">
        <v>132</v>
      </c>
      <c r="U10" s="24" t="s">
        <v>24</v>
      </c>
      <c r="V10" s="24" t="s">
        <v>12</v>
      </c>
      <c r="W10" s="24" t="s">
        <v>19</v>
      </c>
      <c r="X10" s="24" t="s">
        <v>20</v>
      </c>
      <c r="Y10" s="24" t="s">
        <v>33</v>
      </c>
      <c r="Z10" s="24" t="s">
        <v>133</v>
      </c>
      <c r="AA10" s="24" t="s">
        <v>21</v>
      </c>
      <c r="AB10" s="24" t="s">
        <v>17</v>
      </c>
      <c r="AC10" s="24" t="s">
        <v>16</v>
      </c>
      <c r="AD10" s="89"/>
      <c r="AE10" s="89"/>
      <c r="AF10" s="89"/>
      <c r="AG10" s="89"/>
      <c r="AH10" s="89"/>
      <c r="AI10" s="89"/>
      <c r="AJ10" s="89"/>
    </row>
    <row r="11" spans="1:36" s="20" customFormat="1" ht="30.75" customHeight="1">
      <c r="A11" s="21">
        <v>1</v>
      </c>
      <c r="B11" s="61" t="s">
        <v>37</v>
      </c>
      <c r="C11" s="27" t="s">
        <v>38</v>
      </c>
      <c r="D11" s="97" t="s">
        <v>39</v>
      </c>
      <c r="E11" s="27" t="s">
        <v>36</v>
      </c>
      <c r="F11" s="30">
        <v>101380402505</v>
      </c>
      <c r="G11" s="27">
        <v>6927803053</v>
      </c>
      <c r="H11" s="28">
        <v>35589</v>
      </c>
      <c r="I11" s="27" t="s">
        <v>95</v>
      </c>
      <c r="J11" s="34">
        <v>10340</v>
      </c>
      <c r="K11" s="34">
        <v>6894</v>
      </c>
      <c r="L11" s="34">
        <v>0</v>
      </c>
      <c r="M11" s="34">
        <v>829</v>
      </c>
      <c r="N11" s="35">
        <f t="shared" ref="N11:N27" si="0">+J11+K11+L11+M11</f>
        <v>18063</v>
      </c>
      <c r="O11" s="34">
        <v>166</v>
      </c>
      <c r="P11" s="17">
        <v>24</v>
      </c>
      <c r="Q11" s="17"/>
      <c r="R11" s="17">
        <f t="shared" ref="R11:R27" si="1">SUM(P11:Q11)</f>
        <v>24</v>
      </c>
      <c r="S11" s="17">
        <v>0</v>
      </c>
      <c r="T11" s="17">
        <v>1</v>
      </c>
      <c r="U11" s="23">
        <f t="shared" ref="U11:U23" si="2">ROUND(J11/$D$4*R11,0)</f>
        <v>9191</v>
      </c>
      <c r="V11" s="23">
        <f t="shared" ref="V11:V27" si="3">ROUND(K11/$D$4*R11,0)</f>
        <v>6128</v>
      </c>
      <c r="W11" s="23">
        <f t="shared" ref="W11:W27" si="4">L11/$D$4*R11</f>
        <v>0</v>
      </c>
      <c r="X11" s="23">
        <f t="shared" ref="X11:X27" si="5">ROUND(M11/$D$4*R11,0)</f>
        <v>737</v>
      </c>
      <c r="Y11" s="23">
        <f t="shared" ref="Y11:Y27" si="6">ROUND(O11*S11,0)</f>
        <v>0</v>
      </c>
      <c r="Z11" s="23">
        <f>ROUND(17234/27,0)</f>
        <v>638</v>
      </c>
      <c r="AA11" s="25">
        <f t="shared" ref="AA11:AA27" si="7">+U11+V11+W11+X11+Y11+Z11</f>
        <v>16694</v>
      </c>
      <c r="AB11" s="26">
        <f t="shared" ref="AB11:AB27" si="8">+ROUND(U11*12%,0)</f>
        <v>1103</v>
      </c>
      <c r="AC11" s="26">
        <f t="shared" ref="AC11:AC27" si="9">+CEILING(AA11*0.75%,1)</f>
        <v>126</v>
      </c>
      <c r="AD11" s="18">
        <f t="shared" ref="AD11:AD27" si="10">+AC11+AB11</f>
        <v>1229</v>
      </c>
      <c r="AE11" s="18"/>
      <c r="AF11" s="18">
        <f t="shared" ref="AF11:AF20" si="11">AA11-AD11</f>
        <v>15465</v>
      </c>
      <c r="AG11" s="19" t="s">
        <v>34</v>
      </c>
      <c r="AH11" s="48" t="s">
        <v>102</v>
      </c>
      <c r="AI11" s="49" t="s">
        <v>101</v>
      </c>
      <c r="AJ11" s="48"/>
    </row>
    <row r="12" spans="1:36" s="20" customFormat="1" ht="30.75" customHeight="1">
      <c r="A12" s="21">
        <v>2</v>
      </c>
      <c r="B12" s="61" t="s">
        <v>40</v>
      </c>
      <c r="C12" s="27" t="s">
        <v>41</v>
      </c>
      <c r="D12" s="97" t="s">
        <v>42</v>
      </c>
      <c r="E12" s="27" t="s">
        <v>36</v>
      </c>
      <c r="F12" s="30">
        <v>101213576087</v>
      </c>
      <c r="G12" s="27">
        <v>6927298160</v>
      </c>
      <c r="H12" s="28">
        <v>32143</v>
      </c>
      <c r="I12" s="27" t="s">
        <v>95</v>
      </c>
      <c r="J12" s="34">
        <v>10340</v>
      </c>
      <c r="K12" s="34">
        <v>6894</v>
      </c>
      <c r="L12" s="34">
        <v>0</v>
      </c>
      <c r="M12" s="34">
        <v>829</v>
      </c>
      <c r="N12" s="35">
        <f t="shared" si="0"/>
        <v>18063</v>
      </c>
      <c r="O12" s="34">
        <v>166</v>
      </c>
      <c r="P12" s="17">
        <v>25</v>
      </c>
      <c r="Q12" s="17"/>
      <c r="R12" s="17">
        <f t="shared" si="1"/>
        <v>25</v>
      </c>
      <c r="S12" s="17">
        <v>0</v>
      </c>
      <c r="T12" s="17">
        <v>1</v>
      </c>
      <c r="U12" s="23">
        <f t="shared" si="2"/>
        <v>9574</v>
      </c>
      <c r="V12" s="23">
        <f t="shared" si="3"/>
        <v>6383</v>
      </c>
      <c r="W12" s="23">
        <f t="shared" si="4"/>
        <v>0</v>
      </c>
      <c r="X12" s="23">
        <f t="shared" si="5"/>
        <v>768</v>
      </c>
      <c r="Y12" s="23">
        <f t="shared" si="6"/>
        <v>0</v>
      </c>
      <c r="Z12" s="23">
        <f t="shared" ref="Z12:Z42" si="12">ROUND(17234/27,0)</f>
        <v>638</v>
      </c>
      <c r="AA12" s="25">
        <f t="shared" si="7"/>
        <v>17363</v>
      </c>
      <c r="AB12" s="26">
        <f t="shared" si="8"/>
        <v>1149</v>
      </c>
      <c r="AC12" s="26">
        <f t="shared" si="9"/>
        <v>131</v>
      </c>
      <c r="AD12" s="18">
        <f t="shared" si="10"/>
        <v>1280</v>
      </c>
      <c r="AE12" s="18"/>
      <c r="AF12" s="18">
        <f t="shared" si="11"/>
        <v>16083</v>
      </c>
      <c r="AG12" s="19" t="s">
        <v>34</v>
      </c>
      <c r="AH12" s="46" t="s">
        <v>103</v>
      </c>
      <c r="AI12" s="47" t="s">
        <v>101</v>
      </c>
      <c r="AJ12" s="46"/>
    </row>
    <row r="13" spans="1:36" s="20" customFormat="1" ht="30.75" customHeight="1">
      <c r="A13" s="21">
        <v>3</v>
      </c>
      <c r="B13" s="61" t="s">
        <v>46</v>
      </c>
      <c r="C13" s="27" t="s">
        <v>47</v>
      </c>
      <c r="D13" s="97" t="s">
        <v>48</v>
      </c>
      <c r="E13" s="27" t="s">
        <v>36</v>
      </c>
      <c r="F13" s="30">
        <v>101307229586</v>
      </c>
      <c r="G13" s="27">
        <v>1116085110</v>
      </c>
      <c r="H13" s="28">
        <v>35626</v>
      </c>
      <c r="I13" s="27" t="s">
        <v>95</v>
      </c>
      <c r="J13" s="34">
        <v>10340</v>
      </c>
      <c r="K13" s="34">
        <v>6894</v>
      </c>
      <c r="L13" s="34">
        <v>0</v>
      </c>
      <c r="M13" s="34">
        <v>829</v>
      </c>
      <c r="N13" s="35">
        <f t="shared" si="0"/>
        <v>18063</v>
      </c>
      <c r="O13" s="34">
        <v>166</v>
      </c>
      <c r="P13" s="17">
        <v>27</v>
      </c>
      <c r="Q13" s="17"/>
      <c r="R13" s="17">
        <f t="shared" si="1"/>
        <v>27</v>
      </c>
      <c r="S13" s="17">
        <v>0</v>
      </c>
      <c r="T13" s="17">
        <v>1</v>
      </c>
      <c r="U13" s="23">
        <f t="shared" si="2"/>
        <v>10340</v>
      </c>
      <c r="V13" s="23">
        <f t="shared" si="3"/>
        <v>6894</v>
      </c>
      <c r="W13" s="23">
        <f t="shared" si="4"/>
        <v>0</v>
      </c>
      <c r="X13" s="23">
        <f t="shared" si="5"/>
        <v>829</v>
      </c>
      <c r="Y13" s="23">
        <f t="shared" si="6"/>
        <v>0</v>
      </c>
      <c r="Z13" s="23">
        <f t="shared" si="12"/>
        <v>638</v>
      </c>
      <c r="AA13" s="25">
        <f t="shared" si="7"/>
        <v>18701</v>
      </c>
      <c r="AB13" s="26">
        <f t="shared" si="8"/>
        <v>1241</v>
      </c>
      <c r="AC13" s="26">
        <f t="shared" si="9"/>
        <v>141</v>
      </c>
      <c r="AD13" s="18">
        <f t="shared" si="10"/>
        <v>1382</v>
      </c>
      <c r="AE13" s="18"/>
      <c r="AF13" s="18">
        <f t="shared" si="11"/>
        <v>17319</v>
      </c>
      <c r="AG13" s="19" t="s">
        <v>34</v>
      </c>
      <c r="AH13" s="46" t="s">
        <v>105</v>
      </c>
      <c r="AI13" s="47" t="s">
        <v>101</v>
      </c>
      <c r="AJ13" s="46"/>
    </row>
    <row r="14" spans="1:36" s="20" customFormat="1" ht="30.75" customHeight="1">
      <c r="A14" s="21">
        <v>4</v>
      </c>
      <c r="B14" s="61" t="s">
        <v>49</v>
      </c>
      <c r="C14" s="27" t="s">
        <v>50</v>
      </c>
      <c r="D14" s="97" t="s">
        <v>51</v>
      </c>
      <c r="E14" s="27" t="s">
        <v>36</v>
      </c>
      <c r="F14" s="29">
        <v>101441254855</v>
      </c>
      <c r="G14" s="27">
        <v>6928600729</v>
      </c>
      <c r="H14" s="28">
        <v>35861</v>
      </c>
      <c r="I14" s="27" t="s">
        <v>95</v>
      </c>
      <c r="J14" s="34">
        <v>10340</v>
      </c>
      <c r="K14" s="34">
        <v>6894</v>
      </c>
      <c r="L14" s="34">
        <v>0</v>
      </c>
      <c r="M14" s="34">
        <v>829</v>
      </c>
      <c r="N14" s="35">
        <f t="shared" si="0"/>
        <v>18063</v>
      </c>
      <c r="O14" s="34">
        <v>166</v>
      </c>
      <c r="P14" s="17">
        <v>25</v>
      </c>
      <c r="Q14" s="17"/>
      <c r="R14" s="17">
        <f t="shared" si="1"/>
        <v>25</v>
      </c>
      <c r="S14" s="17">
        <v>0</v>
      </c>
      <c r="T14" s="17">
        <v>1</v>
      </c>
      <c r="U14" s="23">
        <f t="shared" si="2"/>
        <v>9574</v>
      </c>
      <c r="V14" s="23">
        <f t="shared" si="3"/>
        <v>6383</v>
      </c>
      <c r="W14" s="23">
        <f t="shared" si="4"/>
        <v>0</v>
      </c>
      <c r="X14" s="23">
        <f t="shared" si="5"/>
        <v>768</v>
      </c>
      <c r="Y14" s="23">
        <f t="shared" si="6"/>
        <v>0</v>
      </c>
      <c r="Z14" s="23">
        <f t="shared" si="12"/>
        <v>638</v>
      </c>
      <c r="AA14" s="25">
        <f t="shared" si="7"/>
        <v>17363</v>
      </c>
      <c r="AB14" s="26">
        <f t="shared" si="8"/>
        <v>1149</v>
      </c>
      <c r="AC14" s="26">
        <f t="shared" si="9"/>
        <v>131</v>
      </c>
      <c r="AD14" s="18">
        <f t="shared" si="10"/>
        <v>1280</v>
      </c>
      <c r="AE14" s="18"/>
      <c r="AF14" s="18">
        <f t="shared" si="11"/>
        <v>16083</v>
      </c>
      <c r="AG14" s="19" t="s">
        <v>34</v>
      </c>
      <c r="AH14" s="46" t="s">
        <v>106</v>
      </c>
      <c r="AI14" s="47" t="s">
        <v>101</v>
      </c>
      <c r="AJ14" s="46"/>
    </row>
    <row r="15" spans="1:36" s="20" customFormat="1" ht="30.75" customHeight="1">
      <c r="A15" s="21">
        <v>5</v>
      </c>
      <c r="B15" s="61" t="s">
        <v>52</v>
      </c>
      <c r="C15" s="27" t="s">
        <v>53</v>
      </c>
      <c r="D15" s="97" t="s">
        <v>54</v>
      </c>
      <c r="E15" s="27" t="s">
        <v>36</v>
      </c>
      <c r="F15" s="29">
        <v>101141662917</v>
      </c>
      <c r="G15" s="27">
        <v>6927038361</v>
      </c>
      <c r="H15" s="28">
        <v>35261</v>
      </c>
      <c r="I15" s="27" t="s">
        <v>95</v>
      </c>
      <c r="J15" s="34">
        <v>10340</v>
      </c>
      <c r="K15" s="34">
        <v>6894</v>
      </c>
      <c r="L15" s="34">
        <v>0</v>
      </c>
      <c r="M15" s="34">
        <v>829</v>
      </c>
      <c r="N15" s="35">
        <f t="shared" si="0"/>
        <v>18063</v>
      </c>
      <c r="O15" s="34">
        <v>166</v>
      </c>
      <c r="P15" s="17">
        <v>25</v>
      </c>
      <c r="Q15" s="17"/>
      <c r="R15" s="17">
        <f t="shared" si="1"/>
        <v>25</v>
      </c>
      <c r="S15" s="17">
        <v>0</v>
      </c>
      <c r="T15" s="17">
        <v>1</v>
      </c>
      <c r="U15" s="23">
        <f t="shared" si="2"/>
        <v>9574</v>
      </c>
      <c r="V15" s="23">
        <f t="shared" si="3"/>
        <v>6383</v>
      </c>
      <c r="W15" s="23">
        <f t="shared" si="4"/>
        <v>0</v>
      </c>
      <c r="X15" s="23">
        <f t="shared" si="5"/>
        <v>768</v>
      </c>
      <c r="Y15" s="23">
        <f t="shared" si="6"/>
        <v>0</v>
      </c>
      <c r="Z15" s="23">
        <f t="shared" si="12"/>
        <v>638</v>
      </c>
      <c r="AA15" s="25">
        <f t="shared" si="7"/>
        <v>17363</v>
      </c>
      <c r="AB15" s="26">
        <f t="shared" si="8"/>
        <v>1149</v>
      </c>
      <c r="AC15" s="26">
        <f t="shared" si="9"/>
        <v>131</v>
      </c>
      <c r="AD15" s="18">
        <f t="shared" si="10"/>
        <v>1280</v>
      </c>
      <c r="AE15" s="18"/>
      <c r="AF15" s="18">
        <f t="shared" si="11"/>
        <v>16083</v>
      </c>
      <c r="AG15" s="19" t="s">
        <v>34</v>
      </c>
      <c r="AH15" s="46" t="s">
        <v>108</v>
      </c>
      <c r="AI15" s="47" t="s">
        <v>101</v>
      </c>
      <c r="AJ15" s="46"/>
    </row>
    <row r="16" spans="1:36" s="20" customFormat="1" ht="30.75" customHeight="1">
      <c r="A16" s="21">
        <v>6</v>
      </c>
      <c r="B16" s="61" t="s">
        <v>55</v>
      </c>
      <c r="C16" s="27" t="s">
        <v>56</v>
      </c>
      <c r="D16" s="97" t="s">
        <v>57</v>
      </c>
      <c r="E16" s="27" t="s">
        <v>36</v>
      </c>
      <c r="F16" s="29">
        <v>101401208945</v>
      </c>
      <c r="G16" s="27">
        <v>6928672564</v>
      </c>
      <c r="H16" s="28">
        <v>35100</v>
      </c>
      <c r="I16" s="27" t="s">
        <v>95</v>
      </c>
      <c r="J16" s="34">
        <v>10340</v>
      </c>
      <c r="K16" s="34">
        <v>6894</v>
      </c>
      <c r="L16" s="34">
        <v>0</v>
      </c>
      <c r="M16" s="34">
        <v>829</v>
      </c>
      <c r="N16" s="35">
        <f t="shared" si="0"/>
        <v>18063</v>
      </c>
      <c r="O16" s="34">
        <v>166</v>
      </c>
      <c r="P16" s="17">
        <v>27</v>
      </c>
      <c r="Q16" s="17"/>
      <c r="R16" s="17">
        <f t="shared" si="1"/>
        <v>27</v>
      </c>
      <c r="S16" s="17">
        <v>0</v>
      </c>
      <c r="T16" s="17">
        <v>1</v>
      </c>
      <c r="U16" s="23">
        <f t="shared" si="2"/>
        <v>10340</v>
      </c>
      <c r="V16" s="23">
        <f t="shared" si="3"/>
        <v>6894</v>
      </c>
      <c r="W16" s="23">
        <f t="shared" si="4"/>
        <v>0</v>
      </c>
      <c r="X16" s="23">
        <f t="shared" si="5"/>
        <v>829</v>
      </c>
      <c r="Y16" s="23">
        <f t="shared" si="6"/>
        <v>0</v>
      </c>
      <c r="Z16" s="23">
        <f t="shared" si="12"/>
        <v>638</v>
      </c>
      <c r="AA16" s="25">
        <f t="shared" si="7"/>
        <v>18701</v>
      </c>
      <c r="AB16" s="26">
        <f t="shared" si="8"/>
        <v>1241</v>
      </c>
      <c r="AC16" s="26">
        <f t="shared" si="9"/>
        <v>141</v>
      </c>
      <c r="AD16" s="18">
        <f t="shared" si="10"/>
        <v>1382</v>
      </c>
      <c r="AE16" s="18"/>
      <c r="AF16" s="18">
        <f t="shared" si="11"/>
        <v>17319</v>
      </c>
      <c r="AG16" s="19" t="s">
        <v>34</v>
      </c>
      <c r="AH16" s="48" t="s">
        <v>109</v>
      </c>
      <c r="AI16" s="49" t="s">
        <v>101</v>
      </c>
      <c r="AJ16" s="46"/>
    </row>
    <row r="17" spans="1:36" s="20" customFormat="1" ht="30.75" customHeight="1">
      <c r="A17" s="21">
        <v>7</v>
      </c>
      <c r="B17" s="61" t="s">
        <v>58</v>
      </c>
      <c r="C17" s="27" t="s">
        <v>59</v>
      </c>
      <c r="D17" s="97" t="s">
        <v>60</v>
      </c>
      <c r="E17" s="27" t="s">
        <v>36</v>
      </c>
      <c r="F17" s="29">
        <v>101066486942</v>
      </c>
      <c r="G17" s="27">
        <v>1713666957</v>
      </c>
      <c r="H17" s="28" t="s">
        <v>97</v>
      </c>
      <c r="I17" s="27" t="s">
        <v>95</v>
      </c>
      <c r="J17" s="34">
        <v>10340</v>
      </c>
      <c r="K17" s="34">
        <v>6894</v>
      </c>
      <c r="L17" s="34">
        <v>0</v>
      </c>
      <c r="M17" s="34">
        <v>829</v>
      </c>
      <c r="N17" s="35">
        <f t="shared" si="0"/>
        <v>18063</v>
      </c>
      <c r="O17" s="34">
        <v>166</v>
      </c>
      <c r="P17" s="17">
        <v>24</v>
      </c>
      <c r="Q17" s="17"/>
      <c r="R17" s="17">
        <f t="shared" si="1"/>
        <v>24</v>
      </c>
      <c r="S17" s="17">
        <v>0</v>
      </c>
      <c r="T17" s="17">
        <v>0</v>
      </c>
      <c r="U17" s="23">
        <f t="shared" si="2"/>
        <v>9191</v>
      </c>
      <c r="V17" s="23">
        <f t="shared" si="3"/>
        <v>6128</v>
      </c>
      <c r="W17" s="23">
        <f t="shared" si="4"/>
        <v>0</v>
      </c>
      <c r="X17" s="23">
        <f t="shared" si="5"/>
        <v>737</v>
      </c>
      <c r="Y17" s="23">
        <f t="shared" si="6"/>
        <v>0</v>
      </c>
      <c r="Z17" s="23">
        <v>0</v>
      </c>
      <c r="AA17" s="25">
        <f t="shared" si="7"/>
        <v>16056</v>
      </c>
      <c r="AB17" s="26">
        <f t="shared" si="8"/>
        <v>1103</v>
      </c>
      <c r="AC17" s="26">
        <f t="shared" si="9"/>
        <v>121</v>
      </c>
      <c r="AD17" s="18">
        <f t="shared" si="10"/>
        <v>1224</v>
      </c>
      <c r="AE17" s="18"/>
      <c r="AF17" s="18">
        <f t="shared" si="11"/>
        <v>14832</v>
      </c>
      <c r="AG17" s="19" t="s">
        <v>34</v>
      </c>
      <c r="AH17" s="46" t="s">
        <v>110</v>
      </c>
      <c r="AI17" s="47" t="s">
        <v>101</v>
      </c>
      <c r="AJ17" s="46"/>
    </row>
    <row r="18" spans="1:36" s="20" customFormat="1" ht="30.75" customHeight="1">
      <c r="A18" s="21">
        <v>8</v>
      </c>
      <c r="B18" s="61" t="s">
        <v>61</v>
      </c>
      <c r="C18" s="27" t="s">
        <v>62</v>
      </c>
      <c r="D18" s="97" t="s">
        <v>63</v>
      </c>
      <c r="E18" s="27" t="s">
        <v>36</v>
      </c>
      <c r="F18" s="29">
        <v>101401209433</v>
      </c>
      <c r="G18" s="27">
        <v>6927094736</v>
      </c>
      <c r="H18" s="28" t="s">
        <v>98</v>
      </c>
      <c r="I18" s="27" t="s">
        <v>95</v>
      </c>
      <c r="J18" s="34">
        <v>10340</v>
      </c>
      <c r="K18" s="34">
        <v>6894</v>
      </c>
      <c r="L18" s="34">
        <v>0</v>
      </c>
      <c r="M18" s="34">
        <v>829</v>
      </c>
      <c r="N18" s="35">
        <f t="shared" si="0"/>
        <v>18063</v>
      </c>
      <c r="O18" s="34">
        <v>166</v>
      </c>
      <c r="P18" s="17">
        <v>25</v>
      </c>
      <c r="Q18" s="17"/>
      <c r="R18" s="17">
        <f t="shared" si="1"/>
        <v>25</v>
      </c>
      <c r="S18" s="17">
        <v>0</v>
      </c>
      <c r="T18" s="17">
        <v>1</v>
      </c>
      <c r="U18" s="23">
        <f t="shared" si="2"/>
        <v>9574</v>
      </c>
      <c r="V18" s="23">
        <f t="shared" si="3"/>
        <v>6383</v>
      </c>
      <c r="W18" s="23">
        <f t="shared" si="4"/>
        <v>0</v>
      </c>
      <c r="X18" s="23">
        <f t="shared" si="5"/>
        <v>768</v>
      </c>
      <c r="Y18" s="23">
        <f t="shared" si="6"/>
        <v>0</v>
      </c>
      <c r="Z18" s="23">
        <f t="shared" si="12"/>
        <v>638</v>
      </c>
      <c r="AA18" s="25">
        <f t="shared" si="7"/>
        <v>17363</v>
      </c>
      <c r="AB18" s="26">
        <f t="shared" si="8"/>
        <v>1149</v>
      </c>
      <c r="AC18" s="26">
        <f t="shared" si="9"/>
        <v>131</v>
      </c>
      <c r="AD18" s="18">
        <f t="shared" si="10"/>
        <v>1280</v>
      </c>
      <c r="AE18" s="18"/>
      <c r="AF18" s="18">
        <f t="shared" si="11"/>
        <v>16083</v>
      </c>
      <c r="AG18" s="19" t="s">
        <v>34</v>
      </c>
      <c r="AH18" s="50" t="s">
        <v>111</v>
      </c>
      <c r="AI18" s="49" t="s">
        <v>101</v>
      </c>
      <c r="AJ18" s="46"/>
    </row>
    <row r="19" spans="1:36" s="20" customFormat="1" ht="30.75" customHeight="1">
      <c r="A19" s="21">
        <v>9</v>
      </c>
      <c r="B19" s="61" t="s">
        <v>65</v>
      </c>
      <c r="C19" s="27" t="s">
        <v>66</v>
      </c>
      <c r="D19" s="97" t="s">
        <v>67</v>
      </c>
      <c r="E19" s="27" t="s">
        <v>36</v>
      </c>
      <c r="F19" s="30">
        <v>101275611789</v>
      </c>
      <c r="G19" s="27">
        <v>6927802289</v>
      </c>
      <c r="H19" s="28">
        <v>34683</v>
      </c>
      <c r="I19" s="27" t="s">
        <v>95</v>
      </c>
      <c r="J19" s="34">
        <v>10340</v>
      </c>
      <c r="K19" s="34">
        <v>6894</v>
      </c>
      <c r="L19" s="34">
        <v>0</v>
      </c>
      <c r="M19" s="34">
        <v>829</v>
      </c>
      <c r="N19" s="35">
        <f t="shared" si="0"/>
        <v>18063</v>
      </c>
      <c r="O19" s="34">
        <v>166</v>
      </c>
      <c r="P19" s="17">
        <v>25</v>
      </c>
      <c r="Q19" s="17"/>
      <c r="R19" s="17">
        <f t="shared" si="1"/>
        <v>25</v>
      </c>
      <c r="S19" s="17">
        <v>0</v>
      </c>
      <c r="T19" s="17">
        <v>1</v>
      </c>
      <c r="U19" s="23">
        <f t="shared" si="2"/>
        <v>9574</v>
      </c>
      <c r="V19" s="23">
        <f t="shared" si="3"/>
        <v>6383</v>
      </c>
      <c r="W19" s="23">
        <f t="shared" si="4"/>
        <v>0</v>
      </c>
      <c r="X19" s="23">
        <f t="shared" si="5"/>
        <v>768</v>
      </c>
      <c r="Y19" s="23">
        <f t="shared" si="6"/>
        <v>0</v>
      </c>
      <c r="Z19" s="23">
        <f t="shared" si="12"/>
        <v>638</v>
      </c>
      <c r="AA19" s="25">
        <f t="shared" si="7"/>
        <v>17363</v>
      </c>
      <c r="AB19" s="26">
        <f t="shared" si="8"/>
        <v>1149</v>
      </c>
      <c r="AC19" s="26">
        <f t="shared" si="9"/>
        <v>131</v>
      </c>
      <c r="AD19" s="18">
        <f t="shared" si="10"/>
        <v>1280</v>
      </c>
      <c r="AE19" s="18"/>
      <c r="AF19" s="18">
        <f t="shared" si="11"/>
        <v>16083</v>
      </c>
      <c r="AG19" s="19" t="s">
        <v>125</v>
      </c>
      <c r="AH19" s="51" t="s">
        <v>130</v>
      </c>
      <c r="AI19" s="33" t="s">
        <v>131</v>
      </c>
      <c r="AJ19" s="46"/>
    </row>
    <row r="20" spans="1:36" s="20" customFormat="1" ht="30.75" customHeight="1">
      <c r="A20" s="21">
        <v>10</v>
      </c>
      <c r="B20" s="61" t="s">
        <v>68</v>
      </c>
      <c r="C20" s="27" t="s">
        <v>69</v>
      </c>
      <c r="D20" s="97" t="s">
        <v>70</v>
      </c>
      <c r="E20" s="27" t="s">
        <v>36</v>
      </c>
      <c r="F20" s="30">
        <v>100584302193</v>
      </c>
      <c r="G20" s="27">
        <v>6929942150</v>
      </c>
      <c r="H20" s="28">
        <v>34790</v>
      </c>
      <c r="I20" s="27" t="s">
        <v>95</v>
      </c>
      <c r="J20" s="34">
        <v>10340</v>
      </c>
      <c r="K20" s="34">
        <v>6894</v>
      </c>
      <c r="L20" s="34">
        <v>0</v>
      </c>
      <c r="M20" s="34">
        <v>829</v>
      </c>
      <c r="N20" s="35">
        <f t="shared" si="0"/>
        <v>18063</v>
      </c>
      <c r="O20" s="34">
        <v>166</v>
      </c>
      <c r="P20" s="17">
        <v>25</v>
      </c>
      <c r="Q20" s="17"/>
      <c r="R20" s="17">
        <f t="shared" si="1"/>
        <v>25</v>
      </c>
      <c r="S20" s="17">
        <v>0</v>
      </c>
      <c r="T20" s="17">
        <v>1</v>
      </c>
      <c r="U20" s="23">
        <f t="shared" si="2"/>
        <v>9574</v>
      </c>
      <c r="V20" s="23">
        <f t="shared" si="3"/>
        <v>6383</v>
      </c>
      <c r="W20" s="23">
        <f t="shared" si="4"/>
        <v>0</v>
      </c>
      <c r="X20" s="23">
        <f t="shared" si="5"/>
        <v>768</v>
      </c>
      <c r="Y20" s="23">
        <f t="shared" si="6"/>
        <v>0</v>
      </c>
      <c r="Z20" s="23">
        <f t="shared" si="12"/>
        <v>638</v>
      </c>
      <c r="AA20" s="25">
        <f t="shared" si="7"/>
        <v>17363</v>
      </c>
      <c r="AB20" s="26">
        <f t="shared" si="8"/>
        <v>1149</v>
      </c>
      <c r="AC20" s="26">
        <f t="shared" si="9"/>
        <v>131</v>
      </c>
      <c r="AD20" s="18">
        <f t="shared" si="10"/>
        <v>1280</v>
      </c>
      <c r="AE20" s="18"/>
      <c r="AF20" s="18">
        <f t="shared" si="11"/>
        <v>16083</v>
      </c>
      <c r="AG20" s="19" t="s">
        <v>34</v>
      </c>
      <c r="AH20" s="46" t="s">
        <v>113</v>
      </c>
      <c r="AI20" s="47" t="s">
        <v>112</v>
      </c>
      <c r="AJ20" s="46"/>
    </row>
    <row r="21" spans="1:36" s="20" customFormat="1" ht="30.75" customHeight="1">
      <c r="A21" s="21">
        <v>11</v>
      </c>
      <c r="B21" s="61" t="s">
        <v>71</v>
      </c>
      <c r="C21" s="27" t="s">
        <v>72</v>
      </c>
      <c r="D21" s="97" t="s">
        <v>73</v>
      </c>
      <c r="E21" s="27" t="s">
        <v>36</v>
      </c>
      <c r="F21" s="30">
        <v>101559063518</v>
      </c>
      <c r="G21" s="27">
        <v>6929850016</v>
      </c>
      <c r="H21" s="28" t="s">
        <v>99</v>
      </c>
      <c r="I21" s="27" t="s">
        <v>95</v>
      </c>
      <c r="J21" s="34">
        <v>10340</v>
      </c>
      <c r="K21" s="34">
        <v>6894</v>
      </c>
      <c r="L21" s="34">
        <v>0</v>
      </c>
      <c r="M21" s="34">
        <v>829</v>
      </c>
      <c r="N21" s="35">
        <f t="shared" si="0"/>
        <v>18063</v>
      </c>
      <c r="O21" s="34">
        <v>166</v>
      </c>
      <c r="P21" s="17">
        <v>25</v>
      </c>
      <c r="Q21" s="17"/>
      <c r="R21" s="17">
        <f t="shared" si="1"/>
        <v>25</v>
      </c>
      <c r="S21" s="17">
        <v>0</v>
      </c>
      <c r="T21" s="17">
        <v>1</v>
      </c>
      <c r="U21" s="23">
        <f t="shared" si="2"/>
        <v>9574</v>
      </c>
      <c r="V21" s="23">
        <f t="shared" si="3"/>
        <v>6383</v>
      </c>
      <c r="W21" s="23">
        <f t="shared" si="4"/>
        <v>0</v>
      </c>
      <c r="X21" s="23">
        <f t="shared" si="5"/>
        <v>768</v>
      </c>
      <c r="Y21" s="23">
        <f t="shared" si="6"/>
        <v>0</v>
      </c>
      <c r="Z21" s="23">
        <f t="shared" si="12"/>
        <v>638</v>
      </c>
      <c r="AA21" s="25">
        <f t="shared" si="7"/>
        <v>17363</v>
      </c>
      <c r="AB21" s="26">
        <f t="shared" si="8"/>
        <v>1149</v>
      </c>
      <c r="AC21" s="26">
        <f t="shared" si="9"/>
        <v>131</v>
      </c>
      <c r="AD21" s="18">
        <f t="shared" si="10"/>
        <v>1280</v>
      </c>
      <c r="AE21" s="18"/>
      <c r="AF21" s="18">
        <f t="shared" ref="AF21:AF28" si="13">AA21-AD21</f>
        <v>16083</v>
      </c>
      <c r="AG21" s="19" t="s">
        <v>34</v>
      </c>
      <c r="AH21" s="50" t="s">
        <v>114</v>
      </c>
      <c r="AI21" s="47" t="s">
        <v>101</v>
      </c>
      <c r="AJ21" s="46"/>
    </row>
    <row r="22" spans="1:36" s="20" customFormat="1" ht="30.75" customHeight="1">
      <c r="A22" s="21">
        <v>12</v>
      </c>
      <c r="B22" s="61" t="s">
        <v>75</v>
      </c>
      <c r="C22" s="27" t="s">
        <v>69</v>
      </c>
      <c r="D22" s="97" t="s">
        <v>76</v>
      </c>
      <c r="E22" s="27" t="s">
        <v>36</v>
      </c>
      <c r="F22" s="30">
        <v>101570684320</v>
      </c>
      <c r="G22" s="27">
        <v>6930403252</v>
      </c>
      <c r="H22" s="28">
        <v>36363</v>
      </c>
      <c r="I22" s="27" t="s">
        <v>95</v>
      </c>
      <c r="J22" s="34">
        <v>10340</v>
      </c>
      <c r="K22" s="34">
        <v>6894</v>
      </c>
      <c r="L22" s="34">
        <v>0</v>
      </c>
      <c r="M22" s="34">
        <v>829</v>
      </c>
      <c r="N22" s="35">
        <f t="shared" si="0"/>
        <v>18063</v>
      </c>
      <c r="O22" s="34">
        <v>166</v>
      </c>
      <c r="P22" s="17">
        <v>25</v>
      </c>
      <c r="Q22" s="17"/>
      <c r="R22" s="17">
        <f t="shared" si="1"/>
        <v>25</v>
      </c>
      <c r="S22" s="17">
        <v>0</v>
      </c>
      <c r="T22" s="17">
        <v>1</v>
      </c>
      <c r="U22" s="23">
        <f t="shared" si="2"/>
        <v>9574</v>
      </c>
      <c r="V22" s="23">
        <f t="shared" si="3"/>
        <v>6383</v>
      </c>
      <c r="W22" s="23">
        <f t="shared" si="4"/>
        <v>0</v>
      </c>
      <c r="X22" s="23">
        <f t="shared" si="5"/>
        <v>768</v>
      </c>
      <c r="Y22" s="23">
        <f t="shared" si="6"/>
        <v>0</v>
      </c>
      <c r="Z22" s="23">
        <f t="shared" si="12"/>
        <v>638</v>
      </c>
      <c r="AA22" s="25">
        <f t="shared" si="7"/>
        <v>17363</v>
      </c>
      <c r="AB22" s="26">
        <f t="shared" si="8"/>
        <v>1149</v>
      </c>
      <c r="AC22" s="26">
        <f t="shared" si="9"/>
        <v>131</v>
      </c>
      <c r="AD22" s="18">
        <f t="shared" si="10"/>
        <v>1280</v>
      </c>
      <c r="AE22" s="18"/>
      <c r="AF22" s="18">
        <f t="shared" si="13"/>
        <v>16083</v>
      </c>
      <c r="AG22" s="19" t="s">
        <v>34</v>
      </c>
      <c r="AH22" s="46" t="s">
        <v>115</v>
      </c>
      <c r="AI22" s="49" t="s">
        <v>116</v>
      </c>
      <c r="AJ22" s="46"/>
    </row>
    <row r="23" spans="1:36" s="20" customFormat="1" ht="30.75" customHeight="1">
      <c r="A23" s="21">
        <v>13</v>
      </c>
      <c r="B23" s="61" t="s">
        <v>77</v>
      </c>
      <c r="C23" s="27" t="s">
        <v>78</v>
      </c>
      <c r="D23" s="97" t="s">
        <v>79</v>
      </c>
      <c r="E23" s="27" t="s">
        <v>36</v>
      </c>
      <c r="F23" s="30">
        <v>101618901696</v>
      </c>
      <c r="G23" s="27">
        <v>6930468398</v>
      </c>
      <c r="H23" s="28">
        <v>35856</v>
      </c>
      <c r="I23" s="27" t="s">
        <v>95</v>
      </c>
      <c r="J23" s="34">
        <v>10340</v>
      </c>
      <c r="K23" s="34">
        <v>6894</v>
      </c>
      <c r="L23" s="34">
        <v>0</v>
      </c>
      <c r="M23" s="34">
        <v>829</v>
      </c>
      <c r="N23" s="35">
        <f t="shared" si="0"/>
        <v>18063</v>
      </c>
      <c r="O23" s="34">
        <v>166</v>
      </c>
      <c r="P23" s="17">
        <v>23</v>
      </c>
      <c r="Q23" s="17"/>
      <c r="R23" s="17">
        <f t="shared" si="1"/>
        <v>23</v>
      </c>
      <c r="S23" s="17">
        <v>0</v>
      </c>
      <c r="T23" s="17">
        <v>1</v>
      </c>
      <c r="U23" s="23">
        <f t="shared" si="2"/>
        <v>8808</v>
      </c>
      <c r="V23" s="23">
        <f t="shared" si="3"/>
        <v>5873</v>
      </c>
      <c r="W23" s="23">
        <f t="shared" si="4"/>
        <v>0</v>
      </c>
      <c r="X23" s="23">
        <f t="shared" si="5"/>
        <v>706</v>
      </c>
      <c r="Y23" s="23">
        <f t="shared" si="6"/>
        <v>0</v>
      </c>
      <c r="Z23" s="23">
        <f t="shared" si="12"/>
        <v>638</v>
      </c>
      <c r="AA23" s="25">
        <f t="shared" si="7"/>
        <v>16025</v>
      </c>
      <c r="AB23" s="26">
        <f t="shared" si="8"/>
        <v>1057</v>
      </c>
      <c r="AC23" s="26">
        <f t="shared" si="9"/>
        <v>121</v>
      </c>
      <c r="AD23" s="18">
        <f t="shared" si="10"/>
        <v>1178</v>
      </c>
      <c r="AE23" s="18"/>
      <c r="AF23" s="18">
        <f t="shared" si="13"/>
        <v>14847</v>
      </c>
      <c r="AG23" s="22" t="s">
        <v>34</v>
      </c>
      <c r="AH23" s="54">
        <v>10128631018</v>
      </c>
      <c r="AI23" s="54" t="s">
        <v>112</v>
      </c>
      <c r="AJ23" s="46"/>
    </row>
    <row r="24" spans="1:36" s="20" customFormat="1" ht="30.75" customHeight="1">
      <c r="A24" s="21">
        <v>14</v>
      </c>
      <c r="B24" s="61" t="s">
        <v>80</v>
      </c>
      <c r="C24" s="27" t="s">
        <v>81</v>
      </c>
      <c r="D24" s="97" t="s">
        <v>82</v>
      </c>
      <c r="E24" s="27" t="s">
        <v>36</v>
      </c>
      <c r="F24" s="30">
        <v>101691865850</v>
      </c>
      <c r="G24" s="27">
        <v>6931139182</v>
      </c>
      <c r="H24" s="28" t="s">
        <v>100</v>
      </c>
      <c r="I24" s="27" t="s">
        <v>95</v>
      </c>
      <c r="J24" s="34">
        <v>10340</v>
      </c>
      <c r="K24" s="34">
        <v>6894</v>
      </c>
      <c r="L24" s="34">
        <v>0</v>
      </c>
      <c r="M24" s="34">
        <v>829</v>
      </c>
      <c r="N24" s="35">
        <f t="shared" si="0"/>
        <v>18063</v>
      </c>
      <c r="O24" s="34">
        <v>166</v>
      </c>
      <c r="P24" s="17">
        <v>24</v>
      </c>
      <c r="Q24" s="17"/>
      <c r="R24" s="17">
        <f t="shared" si="1"/>
        <v>24</v>
      </c>
      <c r="S24" s="17">
        <v>0</v>
      </c>
      <c r="T24" s="17">
        <v>1</v>
      </c>
      <c r="U24" s="23">
        <f t="shared" ref="U24:U28" si="14">ROUND(J24/$D$4*R24,0)</f>
        <v>9191</v>
      </c>
      <c r="V24" s="23">
        <f t="shared" si="3"/>
        <v>6128</v>
      </c>
      <c r="W24" s="23">
        <f t="shared" si="4"/>
        <v>0</v>
      </c>
      <c r="X24" s="23">
        <f t="shared" si="5"/>
        <v>737</v>
      </c>
      <c r="Y24" s="23">
        <f t="shared" si="6"/>
        <v>0</v>
      </c>
      <c r="Z24" s="23">
        <f t="shared" si="12"/>
        <v>638</v>
      </c>
      <c r="AA24" s="25">
        <f t="shared" si="7"/>
        <v>16694</v>
      </c>
      <c r="AB24" s="26">
        <f t="shared" si="8"/>
        <v>1103</v>
      </c>
      <c r="AC24" s="26">
        <f t="shared" si="9"/>
        <v>126</v>
      </c>
      <c r="AD24" s="18">
        <f t="shared" si="10"/>
        <v>1229</v>
      </c>
      <c r="AE24" s="18"/>
      <c r="AF24" s="18">
        <f t="shared" si="13"/>
        <v>15465</v>
      </c>
      <c r="AG24" s="22" t="s">
        <v>124</v>
      </c>
      <c r="AH24" s="47" t="s">
        <v>117</v>
      </c>
      <c r="AI24" s="47" t="s">
        <v>107</v>
      </c>
      <c r="AJ24" s="46"/>
    </row>
    <row r="25" spans="1:36" s="20" customFormat="1" ht="30.75" customHeight="1">
      <c r="A25" s="21">
        <v>15</v>
      </c>
      <c r="B25" s="61" t="s">
        <v>84</v>
      </c>
      <c r="C25" s="27" t="s">
        <v>85</v>
      </c>
      <c r="D25" s="97" t="s">
        <v>86</v>
      </c>
      <c r="E25" s="27" t="s">
        <v>36</v>
      </c>
      <c r="F25" s="30">
        <v>101606373999</v>
      </c>
      <c r="G25" s="27">
        <v>6930144281</v>
      </c>
      <c r="H25" s="28">
        <v>36093</v>
      </c>
      <c r="I25" s="27" t="s">
        <v>95</v>
      </c>
      <c r="J25" s="34">
        <v>10340</v>
      </c>
      <c r="K25" s="34">
        <v>6894</v>
      </c>
      <c r="L25" s="34">
        <v>0</v>
      </c>
      <c r="M25" s="34">
        <v>829</v>
      </c>
      <c r="N25" s="35">
        <f t="shared" si="0"/>
        <v>18063</v>
      </c>
      <c r="O25" s="34">
        <v>166</v>
      </c>
      <c r="P25" s="17">
        <v>27</v>
      </c>
      <c r="Q25" s="17"/>
      <c r="R25" s="17">
        <f t="shared" si="1"/>
        <v>27</v>
      </c>
      <c r="S25" s="17">
        <v>0</v>
      </c>
      <c r="T25" s="17">
        <v>1</v>
      </c>
      <c r="U25" s="23">
        <f t="shared" si="14"/>
        <v>10340</v>
      </c>
      <c r="V25" s="23">
        <f t="shared" si="3"/>
        <v>6894</v>
      </c>
      <c r="W25" s="23">
        <f t="shared" si="4"/>
        <v>0</v>
      </c>
      <c r="X25" s="23">
        <f t="shared" si="5"/>
        <v>829</v>
      </c>
      <c r="Y25" s="23">
        <f t="shared" si="6"/>
        <v>0</v>
      </c>
      <c r="Z25" s="23">
        <f t="shared" si="12"/>
        <v>638</v>
      </c>
      <c r="AA25" s="25">
        <f t="shared" si="7"/>
        <v>18701</v>
      </c>
      <c r="AB25" s="26">
        <f t="shared" si="8"/>
        <v>1241</v>
      </c>
      <c r="AC25" s="26">
        <f t="shared" si="9"/>
        <v>141</v>
      </c>
      <c r="AD25" s="18">
        <f t="shared" si="10"/>
        <v>1382</v>
      </c>
      <c r="AE25" s="18"/>
      <c r="AF25" s="18">
        <f t="shared" si="13"/>
        <v>17319</v>
      </c>
      <c r="AG25" s="18" t="s">
        <v>34</v>
      </c>
      <c r="AH25" s="52" t="s">
        <v>118</v>
      </c>
      <c r="AI25" s="49" t="s">
        <v>101</v>
      </c>
      <c r="AJ25" s="46"/>
    </row>
    <row r="26" spans="1:36" s="20" customFormat="1" ht="30.75" customHeight="1">
      <c r="A26" s="21">
        <v>16</v>
      </c>
      <c r="B26" s="61" t="s">
        <v>90</v>
      </c>
      <c r="C26" s="27" t="s">
        <v>91</v>
      </c>
      <c r="D26" s="97" t="s">
        <v>92</v>
      </c>
      <c r="E26" s="27" t="s">
        <v>36</v>
      </c>
      <c r="F26" s="30">
        <v>101141663028</v>
      </c>
      <c r="G26" s="27">
        <v>6927038253</v>
      </c>
      <c r="H26" s="28">
        <v>35503</v>
      </c>
      <c r="I26" s="27" t="s">
        <v>95</v>
      </c>
      <c r="J26" s="34">
        <v>10340</v>
      </c>
      <c r="K26" s="34">
        <v>6894</v>
      </c>
      <c r="L26" s="34">
        <v>0</v>
      </c>
      <c r="M26" s="34">
        <v>829</v>
      </c>
      <c r="N26" s="35">
        <f t="shared" si="0"/>
        <v>18063</v>
      </c>
      <c r="O26" s="34">
        <v>166</v>
      </c>
      <c r="P26" s="17">
        <v>25</v>
      </c>
      <c r="Q26" s="17"/>
      <c r="R26" s="17">
        <f t="shared" si="1"/>
        <v>25</v>
      </c>
      <c r="S26" s="17">
        <v>0</v>
      </c>
      <c r="T26" s="17">
        <v>1</v>
      </c>
      <c r="U26" s="23">
        <f t="shared" si="14"/>
        <v>9574</v>
      </c>
      <c r="V26" s="23">
        <f t="shared" si="3"/>
        <v>6383</v>
      </c>
      <c r="W26" s="23">
        <f t="shared" si="4"/>
        <v>0</v>
      </c>
      <c r="X26" s="23">
        <f t="shared" si="5"/>
        <v>768</v>
      </c>
      <c r="Y26" s="23">
        <f t="shared" si="6"/>
        <v>0</v>
      </c>
      <c r="Z26" s="23">
        <f t="shared" si="12"/>
        <v>638</v>
      </c>
      <c r="AA26" s="25">
        <f t="shared" si="7"/>
        <v>17363</v>
      </c>
      <c r="AB26" s="26">
        <f t="shared" si="8"/>
        <v>1149</v>
      </c>
      <c r="AC26" s="26">
        <f t="shared" si="9"/>
        <v>131</v>
      </c>
      <c r="AD26" s="18">
        <f t="shared" si="10"/>
        <v>1280</v>
      </c>
      <c r="AE26" s="18"/>
      <c r="AF26" s="18">
        <f t="shared" si="13"/>
        <v>16083</v>
      </c>
      <c r="AG26" s="18" t="s">
        <v>34</v>
      </c>
      <c r="AH26" s="46" t="s">
        <v>120</v>
      </c>
      <c r="AI26" s="47" t="s">
        <v>101</v>
      </c>
      <c r="AJ26" s="46"/>
    </row>
    <row r="27" spans="1:36" s="20" customFormat="1" ht="30.75" customHeight="1">
      <c r="A27" s="21">
        <v>17</v>
      </c>
      <c r="B27" s="61" t="s">
        <v>93</v>
      </c>
      <c r="C27" s="27" t="s">
        <v>74</v>
      </c>
      <c r="D27" s="97" t="s">
        <v>94</v>
      </c>
      <c r="E27" s="27" t="s">
        <v>36</v>
      </c>
      <c r="F27" s="30">
        <v>101559063093</v>
      </c>
      <c r="G27" s="27">
        <v>6929849947</v>
      </c>
      <c r="H27" s="28">
        <v>35827</v>
      </c>
      <c r="I27" s="27" t="s">
        <v>95</v>
      </c>
      <c r="J27" s="34">
        <v>10340</v>
      </c>
      <c r="K27" s="34">
        <v>6894</v>
      </c>
      <c r="L27" s="34">
        <v>0</v>
      </c>
      <c r="M27" s="34">
        <v>829</v>
      </c>
      <c r="N27" s="35">
        <f t="shared" si="0"/>
        <v>18063</v>
      </c>
      <c r="O27" s="34">
        <v>166</v>
      </c>
      <c r="P27" s="17">
        <v>18</v>
      </c>
      <c r="Q27" s="17"/>
      <c r="R27" s="17">
        <f t="shared" si="1"/>
        <v>18</v>
      </c>
      <c r="S27" s="17">
        <v>0</v>
      </c>
      <c r="T27" s="17">
        <v>0</v>
      </c>
      <c r="U27" s="23">
        <f t="shared" si="14"/>
        <v>6893</v>
      </c>
      <c r="V27" s="23">
        <f t="shared" si="3"/>
        <v>4596</v>
      </c>
      <c r="W27" s="23">
        <f t="shared" si="4"/>
        <v>0</v>
      </c>
      <c r="X27" s="23">
        <f t="shared" si="5"/>
        <v>553</v>
      </c>
      <c r="Y27" s="23">
        <f t="shared" si="6"/>
        <v>0</v>
      </c>
      <c r="Z27" s="23">
        <v>0</v>
      </c>
      <c r="AA27" s="25">
        <f t="shared" si="7"/>
        <v>12042</v>
      </c>
      <c r="AB27" s="26">
        <f t="shared" si="8"/>
        <v>827</v>
      </c>
      <c r="AC27" s="26">
        <f t="shared" si="9"/>
        <v>91</v>
      </c>
      <c r="AD27" s="18">
        <f t="shared" si="10"/>
        <v>918</v>
      </c>
      <c r="AE27" s="18"/>
      <c r="AF27" s="18">
        <f t="shared" si="13"/>
        <v>11124</v>
      </c>
      <c r="AG27" s="18" t="s">
        <v>34</v>
      </c>
      <c r="AH27" s="46" t="s">
        <v>121</v>
      </c>
      <c r="AI27" s="47" t="s">
        <v>101</v>
      </c>
      <c r="AJ27" s="46"/>
    </row>
    <row r="28" spans="1:36" s="20" customFormat="1" ht="30.75" customHeight="1">
      <c r="A28" s="21">
        <v>18</v>
      </c>
      <c r="B28" s="62" t="s">
        <v>135</v>
      </c>
      <c r="C28" s="32" t="s">
        <v>136</v>
      </c>
      <c r="D28" s="98" t="s">
        <v>137</v>
      </c>
      <c r="E28" s="27" t="s">
        <v>36</v>
      </c>
      <c r="F28" s="36">
        <v>101903671354</v>
      </c>
      <c r="G28" s="27">
        <v>1116179560</v>
      </c>
      <c r="H28" s="28" t="s">
        <v>139</v>
      </c>
      <c r="I28" s="28" t="s">
        <v>138</v>
      </c>
      <c r="J28" s="34">
        <v>10340</v>
      </c>
      <c r="K28" s="34">
        <v>6894</v>
      </c>
      <c r="L28" s="34">
        <v>0</v>
      </c>
      <c r="M28" s="34">
        <v>829</v>
      </c>
      <c r="N28" s="35">
        <f t="shared" ref="N28:N38" si="15">+J28+K28+L28+M28</f>
        <v>18063</v>
      </c>
      <c r="O28" s="34">
        <v>166</v>
      </c>
      <c r="P28" s="17">
        <v>25</v>
      </c>
      <c r="Q28" s="17"/>
      <c r="R28" s="17">
        <f t="shared" ref="R28:R39" si="16">SUM(P28:Q28)</f>
        <v>25</v>
      </c>
      <c r="S28" s="17">
        <v>0</v>
      </c>
      <c r="T28" s="17">
        <v>1</v>
      </c>
      <c r="U28" s="23">
        <f t="shared" si="14"/>
        <v>9574</v>
      </c>
      <c r="V28" s="23">
        <f t="shared" ref="V28" si="17">ROUND(K28/$D$4*R28,0)</f>
        <v>6383</v>
      </c>
      <c r="W28" s="23">
        <f t="shared" ref="W28" si="18">L28/$D$4*R28</f>
        <v>0</v>
      </c>
      <c r="X28" s="23">
        <f t="shared" ref="X28" si="19">ROUND(M28/$D$4*R28,0)</f>
        <v>768</v>
      </c>
      <c r="Y28" s="23">
        <f t="shared" ref="Y28" si="20">ROUND(O28*S28,0)</f>
        <v>0</v>
      </c>
      <c r="Z28" s="23">
        <f t="shared" si="12"/>
        <v>638</v>
      </c>
      <c r="AA28" s="25">
        <f t="shared" ref="AA28" si="21">+U28+V28+W28+X28+Y28+Z28</f>
        <v>17363</v>
      </c>
      <c r="AB28" s="26">
        <f t="shared" ref="AB28" si="22">+ROUND(U28*12%,0)</f>
        <v>1149</v>
      </c>
      <c r="AC28" s="26">
        <f t="shared" ref="AC28" si="23">+CEILING(AA28*0.75%,1)</f>
        <v>131</v>
      </c>
      <c r="AD28" s="18">
        <f t="shared" ref="AD28" si="24">+AC28+AB28</f>
        <v>1280</v>
      </c>
      <c r="AE28" s="18"/>
      <c r="AF28" s="18">
        <f t="shared" si="13"/>
        <v>16083</v>
      </c>
      <c r="AG28" s="22" t="s">
        <v>34</v>
      </c>
      <c r="AH28" s="54">
        <v>10123088788</v>
      </c>
      <c r="AI28" s="54" t="s">
        <v>173</v>
      </c>
      <c r="AJ28" s="53"/>
    </row>
    <row r="29" spans="1:36" s="20" customFormat="1" ht="30" customHeight="1">
      <c r="A29" s="21">
        <v>19</v>
      </c>
      <c r="B29" s="63" t="s">
        <v>154</v>
      </c>
      <c r="C29" s="32" t="s">
        <v>140</v>
      </c>
      <c r="D29" s="98" t="s">
        <v>141</v>
      </c>
      <c r="E29" s="32" t="s">
        <v>36</v>
      </c>
      <c r="F29" s="39">
        <v>101922436756</v>
      </c>
      <c r="G29" s="27">
        <v>1116206944</v>
      </c>
      <c r="H29" s="28" t="s">
        <v>149</v>
      </c>
      <c r="I29" s="28" t="s">
        <v>146</v>
      </c>
      <c r="J29" s="34">
        <v>10340</v>
      </c>
      <c r="K29" s="34">
        <v>6894</v>
      </c>
      <c r="L29" s="34">
        <v>0</v>
      </c>
      <c r="M29" s="34">
        <v>829</v>
      </c>
      <c r="N29" s="35">
        <f t="shared" si="15"/>
        <v>18063</v>
      </c>
      <c r="O29" s="34">
        <v>166</v>
      </c>
      <c r="P29" s="17">
        <v>20</v>
      </c>
      <c r="Q29" s="17"/>
      <c r="R29" s="17">
        <f t="shared" si="16"/>
        <v>20</v>
      </c>
      <c r="S29" s="17">
        <v>0</v>
      </c>
      <c r="T29" s="17">
        <v>0</v>
      </c>
      <c r="U29" s="23">
        <f t="shared" ref="U29:U35" si="25">ROUND(J29/$D$4*R29,0)</f>
        <v>7659</v>
      </c>
      <c r="V29" s="23">
        <f t="shared" ref="V29:V35" si="26">ROUND(K29/$D$4*R29,0)</f>
        <v>5107</v>
      </c>
      <c r="W29" s="23">
        <f t="shared" ref="W29:W35" si="27">L29/$D$4*R29</f>
        <v>0</v>
      </c>
      <c r="X29" s="23">
        <f t="shared" ref="X29:X35" si="28">ROUND(M29/$D$4*R29,0)</f>
        <v>614</v>
      </c>
      <c r="Y29" s="23">
        <f t="shared" ref="Y29:Y35" si="29">ROUND(O29*S29,0)</f>
        <v>0</v>
      </c>
      <c r="Z29" s="23">
        <v>0</v>
      </c>
      <c r="AA29" s="25">
        <f t="shared" ref="AA29:AA35" si="30">+U29+V29+W29+X29+Y29+Z29</f>
        <v>13380</v>
      </c>
      <c r="AB29" s="26">
        <f t="shared" ref="AB29:AB31" si="31">ROUND(U29*12%,0)</f>
        <v>919</v>
      </c>
      <c r="AC29" s="26">
        <f t="shared" ref="AC29:AC35" si="32">+CEILING(AA29*0.75%,1)</f>
        <v>101</v>
      </c>
      <c r="AD29" s="18">
        <f t="shared" ref="AD29:AD35" si="33">+AC29+AB29</f>
        <v>1020</v>
      </c>
      <c r="AE29" s="18"/>
      <c r="AF29" s="18">
        <f t="shared" ref="AF29:AF31" si="34">AA29-AD29+AE29</f>
        <v>12360</v>
      </c>
      <c r="AG29" s="22" t="s">
        <v>34</v>
      </c>
      <c r="AH29" s="54">
        <v>10123088799</v>
      </c>
      <c r="AI29" s="54" t="s">
        <v>173</v>
      </c>
      <c r="AJ29" s="53"/>
    </row>
    <row r="30" spans="1:36" s="20" customFormat="1" ht="30" customHeight="1">
      <c r="A30" s="21">
        <v>20</v>
      </c>
      <c r="B30" s="63" t="s">
        <v>155</v>
      </c>
      <c r="C30" s="32" t="s">
        <v>142</v>
      </c>
      <c r="D30" s="98" t="s">
        <v>143</v>
      </c>
      <c r="E30" s="32" t="s">
        <v>36</v>
      </c>
      <c r="F30" s="39">
        <v>101922436760</v>
      </c>
      <c r="G30" s="27">
        <v>1116206963</v>
      </c>
      <c r="H30" s="28" t="s">
        <v>150</v>
      </c>
      <c r="I30" s="28" t="s">
        <v>147</v>
      </c>
      <c r="J30" s="34">
        <v>10340</v>
      </c>
      <c r="K30" s="34">
        <v>6894</v>
      </c>
      <c r="L30" s="34">
        <v>0</v>
      </c>
      <c r="M30" s="34">
        <v>829</v>
      </c>
      <c r="N30" s="35">
        <f t="shared" si="15"/>
        <v>18063</v>
      </c>
      <c r="O30" s="34">
        <v>166</v>
      </c>
      <c r="P30" s="17">
        <v>27</v>
      </c>
      <c r="Q30" s="17"/>
      <c r="R30" s="17">
        <f t="shared" si="16"/>
        <v>27</v>
      </c>
      <c r="S30" s="17">
        <v>0</v>
      </c>
      <c r="T30" s="17">
        <v>1</v>
      </c>
      <c r="U30" s="23">
        <f t="shared" si="25"/>
        <v>10340</v>
      </c>
      <c r="V30" s="23">
        <f t="shared" si="26"/>
        <v>6894</v>
      </c>
      <c r="W30" s="23">
        <f t="shared" si="27"/>
        <v>0</v>
      </c>
      <c r="X30" s="23">
        <f t="shared" si="28"/>
        <v>829</v>
      </c>
      <c r="Y30" s="23">
        <f t="shared" si="29"/>
        <v>0</v>
      </c>
      <c r="Z30" s="23">
        <f t="shared" si="12"/>
        <v>638</v>
      </c>
      <c r="AA30" s="25">
        <f t="shared" si="30"/>
        <v>18701</v>
      </c>
      <c r="AB30" s="26">
        <f t="shared" si="31"/>
        <v>1241</v>
      </c>
      <c r="AC30" s="26">
        <f t="shared" si="32"/>
        <v>141</v>
      </c>
      <c r="AD30" s="18">
        <f t="shared" si="33"/>
        <v>1382</v>
      </c>
      <c r="AE30" s="18"/>
      <c r="AF30" s="18">
        <f t="shared" si="34"/>
        <v>17319</v>
      </c>
      <c r="AG30" s="22" t="s">
        <v>34</v>
      </c>
      <c r="AH30" s="54">
        <v>10120040522</v>
      </c>
      <c r="AI30" s="54" t="s">
        <v>172</v>
      </c>
      <c r="AJ30" s="53"/>
    </row>
    <row r="31" spans="1:36" s="20" customFormat="1" ht="30" customHeight="1">
      <c r="A31" s="21">
        <v>21</v>
      </c>
      <c r="B31" s="63" t="s">
        <v>156</v>
      </c>
      <c r="C31" s="32" t="s">
        <v>144</v>
      </c>
      <c r="D31" s="98" t="s">
        <v>145</v>
      </c>
      <c r="E31" s="32" t="s">
        <v>36</v>
      </c>
      <c r="F31" s="39">
        <v>101820164116</v>
      </c>
      <c r="G31" s="27">
        <v>1116207044</v>
      </c>
      <c r="H31" s="28" t="s">
        <v>151</v>
      </c>
      <c r="I31" s="28" t="s">
        <v>148</v>
      </c>
      <c r="J31" s="34">
        <v>10340</v>
      </c>
      <c r="K31" s="34">
        <v>6894</v>
      </c>
      <c r="L31" s="34">
        <v>0</v>
      </c>
      <c r="M31" s="34">
        <v>829</v>
      </c>
      <c r="N31" s="35">
        <f t="shared" si="15"/>
        <v>18063</v>
      </c>
      <c r="O31" s="34">
        <v>166</v>
      </c>
      <c r="P31" s="17">
        <v>20</v>
      </c>
      <c r="Q31" s="17"/>
      <c r="R31" s="17">
        <f t="shared" si="16"/>
        <v>20</v>
      </c>
      <c r="S31" s="17">
        <v>0</v>
      </c>
      <c r="T31" s="17">
        <v>1</v>
      </c>
      <c r="U31" s="23">
        <f t="shared" si="25"/>
        <v>7659</v>
      </c>
      <c r="V31" s="23">
        <f t="shared" si="26"/>
        <v>5107</v>
      </c>
      <c r="W31" s="23">
        <f t="shared" si="27"/>
        <v>0</v>
      </c>
      <c r="X31" s="23">
        <f t="shared" si="28"/>
        <v>614</v>
      </c>
      <c r="Y31" s="23">
        <f t="shared" si="29"/>
        <v>0</v>
      </c>
      <c r="Z31" s="23">
        <f t="shared" si="12"/>
        <v>638</v>
      </c>
      <c r="AA31" s="25">
        <f t="shared" si="30"/>
        <v>14018</v>
      </c>
      <c r="AB31" s="26">
        <f t="shared" si="31"/>
        <v>919</v>
      </c>
      <c r="AC31" s="26">
        <f t="shared" si="32"/>
        <v>106</v>
      </c>
      <c r="AD31" s="18">
        <f t="shared" si="33"/>
        <v>1025</v>
      </c>
      <c r="AE31" s="18"/>
      <c r="AF31" s="18">
        <f t="shared" si="34"/>
        <v>12993</v>
      </c>
      <c r="AG31" s="65" t="s">
        <v>183</v>
      </c>
      <c r="AH31" s="37">
        <v>405602010672928</v>
      </c>
      <c r="AI31" s="37" t="s">
        <v>153</v>
      </c>
      <c r="AJ31" s="37"/>
    </row>
    <row r="32" spans="1:36" s="20" customFormat="1" ht="30" customHeight="1">
      <c r="A32" s="21">
        <v>22</v>
      </c>
      <c r="B32" s="62" t="s">
        <v>158</v>
      </c>
      <c r="C32" s="32" t="s">
        <v>160</v>
      </c>
      <c r="D32" s="98" t="s">
        <v>64</v>
      </c>
      <c r="E32" s="27" t="s">
        <v>36</v>
      </c>
      <c r="F32" s="30">
        <v>101915168875</v>
      </c>
      <c r="G32" s="27">
        <v>1116194017</v>
      </c>
      <c r="H32" s="28" t="s">
        <v>161</v>
      </c>
      <c r="I32" s="28" t="s">
        <v>162</v>
      </c>
      <c r="J32" s="34">
        <v>10340</v>
      </c>
      <c r="K32" s="34">
        <v>6894</v>
      </c>
      <c r="L32" s="34">
        <v>0</v>
      </c>
      <c r="M32" s="34">
        <v>829</v>
      </c>
      <c r="N32" s="35">
        <f t="shared" si="15"/>
        <v>18063</v>
      </c>
      <c r="O32" s="34">
        <v>166</v>
      </c>
      <c r="P32" s="17">
        <v>26</v>
      </c>
      <c r="Q32" s="17"/>
      <c r="R32" s="17">
        <f t="shared" si="16"/>
        <v>26</v>
      </c>
      <c r="S32" s="17">
        <v>0</v>
      </c>
      <c r="T32" s="17">
        <v>1</v>
      </c>
      <c r="U32" s="23">
        <f t="shared" si="25"/>
        <v>9957</v>
      </c>
      <c r="V32" s="23">
        <f t="shared" si="26"/>
        <v>6639</v>
      </c>
      <c r="W32" s="23">
        <f t="shared" si="27"/>
        <v>0</v>
      </c>
      <c r="X32" s="23">
        <f t="shared" si="28"/>
        <v>798</v>
      </c>
      <c r="Y32" s="23">
        <f t="shared" si="29"/>
        <v>0</v>
      </c>
      <c r="Z32" s="23">
        <f t="shared" si="12"/>
        <v>638</v>
      </c>
      <c r="AA32" s="25">
        <f t="shared" si="30"/>
        <v>18032</v>
      </c>
      <c r="AB32" s="26">
        <f t="shared" ref="AB32:AB35" si="35">+ROUND(U32*12%,0)</f>
        <v>1195</v>
      </c>
      <c r="AC32" s="26">
        <f t="shared" si="32"/>
        <v>136</v>
      </c>
      <c r="AD32" s="18">
        <f t="shared" si="33"/>
        <v>1331</v>
      </c>
      <c r="AE32" s="18"/>
      <c r="AF32" s="18">
        <f t="shared" ref="AF32:AF35" si="36">AA32-AD32</f>
        <v>16701</v>
      </c>
      <c r="AG32" s="22" t="s">
        <v>34</v>
      </c>
      <c r="AH32" s="54">
        <v>10120040588</v>
      </c>
      <c r="AI32" s="54" t="s">
        <v>172</v>
      </c>
      <c r="AJ32" s="53"/>
    </row>
    <row r="33" spans="1:36" s="20" customFormat="1" ht="30" customHeight="1">
      <c r="A33" s="21">
        <v>23</v>
      </c>
      <c r="B33" s="62" t="s">
        <v>159</v>
      </c>
      <c r="C33" s="32" t="s">
        <v>74</v>
      </c>
      <c r="D33" s="98" t="s">
        <v>163</v>
      </c>
      <c r="E33" s="27" t="s">
        <v>36</v>
      </c>
      <c r="F33" s="30">
        <v>101915168881</v>
      </c>
      <c r="G33" s="27">
        <v>1116194025</v>
      </c>
      <c r="H33" s="28" t="s">
        <v>164</v>
      </c>
      <c r="I33" s="28" t="s">
        <v>162</v>
      </c>
      <c r="J33" s="34">
        <v>10340</v>
      </c>
      <c r="K33" s="34">
        <v>6894</v>
      </c>
      <c r="L33" s="34">
        <v>0</v>
      </c>
      <c r="M33" s="34">
        <v>829</v>
      </c>
      <c r="N33" s="35">
        <f t="shared" si="15"/>
        <v>18063</v>
      </c>
      <c r="O33" s="34">
        <v>166</v>
      </c>
      <c r="P33" s="17">
        <v>21</v>
      </c>
      <c r="Q33" s="17"/>
      <c r="R33" s="17">
        <f t="shared" si="16"/>
        <v>21</v>
      </c>
      <c r="S33" s="17">
        <v>0</v>
      </c>
      <c r="T33" s="17">
        <v>1</v>
      </c>
      <c r="U33" s="23">
        <f t="shared" si="25"/>
        <v>8042</v>
      </c>
      <c r="V33" s="23">
        <f t="shared" si="26"/>
        <v>5362</v>
      </c>
      <c r="W33" s="23">
        <f t="shared" si="27"/>
        <v>0</v>
      </c>
      <c r="X33" s="23">
        <f t="shared" si="28"/>
        <v>645</v>
      </c>
      <c r="Y33" s="23">
        <f t="shared" si="29"/>
        <v>0</v>
      </c>
      <c r="Z33" s="23">
        <f t="shared" si="12"/>
        <v>638</v>
      </c>
      <c r="AA33" s="25">
        <f t="shared" si="30"/>
        <v>14687</v>
      </c>
      <c r="AB33" s="26">
        <f t="shared" si="35"/>
        <v>965</v>
      </c>
      <c r="AC33" s="26">
        <f t="shared" si="32"/>
        <v>111</v>
      </c>
      <c r="AD33" s="18">
        <f t="shared" si="33"/>
        <v>1076</v>
      </c>
      <c r="AE33" s="18"/>
      <c r="AF33" s="18">
        <f t="shared" si="36"/>
        <v>13611</v>
      </c>
      <c r="AG33" s="20" t="s">
        <v>184</v>
      </c>
      <c r="AH33" s="37">
        <v>100183302875</v>
      </c>
      <c r="AI33" s="37" t="s">
        <v>152</v>
      </c>
      <c r="AJ33" s="37"/>
    </row>
    <row r="34" spans="1:36" s="20" customFormat="1" ht="30" customHeight="1">
      <c r="A34" s="21">
        <v>24</v>
      </c>
      <c r="B34" s="62" t="s">
        <v>157</v>
      </c>
      <c r="C34" s="38" t="s">
        <v>165</v>
      </c>
      <c r="D34" s="99" t="s">
        <v>166</v>
      </c>
      <c r="E34" s="27" t="s">
        <v>36</v>
      </c>
      <c r="F34" s="30">
        <v>101903671349</v>
      </c>
      <c r="G34" s="27">
        <v>1116193981</v>
      </c>
      <c r="H34" s="28">
        <v>34335</v>
      </c>
      <c r="I34" s="28">
        <v>44903</v>
      </c>
      <c r="J34" s="34">
        <v>10340</v>
      </c>
      <c r="K34" s="34">
        <v>6894</v>
      </c>
      <c r="L34" s="34">
        <v>0</v>
      </c>
      <c r="M34" s="34">
        <v>829</v>
      </c>
      <c r="N34" s="35">
        <f t="shared" si="15"/>
        <v>18063</v>
      </c>
      <c r="O34" s="34">
        <v>166</v>
      </c>
      <c r="P34" s="17">
        <v>26</v>
      </c>
      <c r="Q34" s="17"/>
      <c r="R34" s="17">
        <f t="shared" si="16"/>
        <v>26</v>
      </c>
      <c r="S34" s="17">
        <v>0</v>
      </c>
      <c r="T34" s="17">
        <v>1</v>
      </c>
      <c r="U34" s="23">
        <f t="shared" si="25"/>
        <v>9957</v>
      </c>
      <c r="V34" s="23">
        <f t="shared" si="26"/>
        <v>6639</v>
      </c>
      <c r="W34" s="23">
        <f t="shared" si="27"/>
        <v>0</v>
      </c>
      <c r="X34" s="23">
        <f t="shared" si="28"/>
        <v>798</v>
      </c>
      <c r="Y34" s="23">
        <f t="shared" si="29"/>
        <v>0</v>
      </c>
      <c r="Z34" s="23">
        <f t="shared" si="12"/>
        <v>638</v>
      </c>
      <c r="AA34" s="25">
        <f t="shared" si="30"/>
        <v>18032</v>
      </c>
      <c r="AB34" s="26">
        <f t="shared" si="35"/>
        <v>1195</v>
      </c>
      <c r="AC34" s="26">
        <f t="shared" si="32"/>
        <v>136</v>
      </c>
      <c r="AD34" s="18">
        <f t="shared" si="33"/>
        <v>1331</v>
      </c>
      <c r="AE34" s="18"/>
      <c r="AF34" s="18">
        <f t="shared" si="36"/>
        <v>16701</v>
      </c>
      <c r="AG34" s="22" t="s">
        <v>34</v>
      </c>
      <c r="AH34" s="54">
        <v>10120040599</v>
      </c>
      <c r="AI34" s="54" t="s">
        <v>172</v>
      </c>
      <c r="AJ34" s="53"/>
    </row>
    <row r="35" spans="1:36" s="20" customFormat="1" ht="30" customHeight="1">
      <c r="A35" s="21">
        <v>25</v>
      </c>
      <c r="B35" s="61" t="s">
        <v>87</v>
      </c>
      <c r="C35" s="27" t="s">
        <v>88</v>
      </c>
      <c r="D35" s="97" t="s">
        <v>89</v>
      </c>
      <c r="E35" s="27" t="s">
        <v>36</v>
      </c>
      <c r="F35" s="30">
        <v>101213576025</v>
      </c>
      <c r="G35" s="27">
        <v>6927456355</v>
      </c>
      <c r="H35" s="28">
        <v>32813</v>
      </c>
      <c r="I35" s="28" t="s">
        <v>95</v>
      </c>
      <c r="J35" s="34">
        <v>10340</v>
      </c>
      <c r="K35" s="34">
        <v>6894</v>
      </c>
      <c r="L35" s="34">
        <v>0</v>
      </c>
      <c r="M35" s="34">
        <v>829</v>
      </c>
      <c r="N35" s="35">
        <f t="shared" si="15"/>
        <v>18063</v>
      </c>
      <c r="O35" s="34">
        <v>166</v>
      </c>
      <c r="P35" s="17">
        <v>26</v>
      </c>
      <c r="Q35" s="17"/>
      <c r="R35" s="17">
        <f t="shared" si="16"/>
        <v>26</v>
      </c>
      <c r="S35" s="17">
        <v>0</v>
      </c>
      <c r="T35" s="17">
        <v>1</v>
      </c>
      <c r="U35" s="23">
        <f t="shared" si="25"/>
        <v>9957</v>
      </c>
      <c r="V35" s="23">
        <f t="shared" si="26"/>
        <v>6639</v>
      </c>
      <c r="W35" s="23">
        <f t="shared" si="27"/>
        <v>0</v>
      </c>
      <c r="X35" s="23">
        <f t="shared" si="28"/>
        <v>798</v>
      </c>
      <c r="Y35" s="23">
        <f t="shared" si="29"/>
        <v>0</v>
      </c>
      <c r="Z35" s="23">
        <f t="shared" si="12"/>
        <v>638</v>
      </c>
      <c r="AA35" s="25">
        <f t="shared" si="30"/>
        <v>18032</v>
      </c>
      <c r="AB35" s="26">
        <f t="shared" si="35"/>
        <v>1195</v>
      </c>
      <c r="AC35" s="26">
        <f t="shared" si="32"/>
        <v>136</v>
      </c>
      <c r="AD35" s="18">
        <f t="shared" si="33"/>
        <v>1331</v>
      </c>
      <c r="AE35" s="18"/>
      <c r="AF35" s="18">
        <f t="shared" si="36"/>
        <v>16701</v>
      </c>
      <c r="AG35" s="18" t="s">
        <v>34</v>
      </c>
      <c r="AH35" s="46" t="s">
        <v>119</v>
      </c>
      <c r="AI35" s="47" t="s">
        <v>101</v>
      </c>
      <c r="AJ35" s="46"/>
    </row>
    <row r="36" spans="1:36" s="20" customFormat="1" ht="30" customHeight="1">
      <c r="A36" s="21">
        <v>26</v>
      </c>
      <c r="B36" s="64" t="s">
        <v>167</v>
      </c>
      <c r="C36" s="32" t="s">
        <v>168</v>
      </c>
      <c r="D36" s="98" t="s">
        <v>169</v>
      </c>
      <c r="E36" s="32" t="s">
        <v>36</v>
      </c>
      <c r="F36" s="39">
        <v>101648228967</v>
      </c>
      <c r="G36" s="27">
        <v>1116220604</v>
      </c>
      <c r="H36" s="28" t="s">
        <v>175</v>
      </c>
      <c r="I36" s="28" t="s">
        <v>176</v>
      </c>
      <c r="J36" s="34">
        <v>10340</v>
      </c>
      <c r="K36" s="34">
        <v>6894</v>
      </c>
      <c r="L36" s="34">
        <v>0</v>
      </c>
      <c r="M36" s="34">
        <v>829</v>
      </c>
      <c r="N36" s="35">
        <f t="shared" si="15"/>
        <v>18063</v>
      </c>
      <c r="O36" s="34">
        <v>166</v>
      </c>
      <c r="P36" s="17">
        <v>26</v>
      </c>
      <c r="Q36" s="17"/>
      <c r="R36" s="17">
        <f t="shared" si="16"/>
        <v>26</v>
      </c>
      <c r="S36" s="17">
        <v>0</v>
      </c>
      <c r="T36" s="17">
        <v>1</v>
      </c>
      <c r="U36" s="23">
        <f t="shared" ref="U36:U38" si="37">ROUND(J36/$D$4*R36,0)</f>
        <v>9957</v>
      </c>
      <c r="V36" s="23">
        <f t="shared" ref="V36:V38" si="38">ROUND(K36/$D$4*R36,0)</f>
        <v>6639</v>
      </c>
      <c r="W36" s="23">
        <f t="shared" ref="W36:W38" si="39">L36/$D$4*R36</f>
        <v>0</v>
      </c>
      <c r="X36" s="23">
        <f t="shared" ref="X36:X38" si="40">ROUND(M36/$D$4*R36,0)</f>
        <v>798</v>
      </c>
      <c r="Y36" s="23">
        <f t="shared" ref="Y36:Y38" si="41">ROUND(O36*S36,0)</f>
        <v>0</v>
      </c>
      <c r="Z36" s="23">
        <f t="shared" si="12"/>
        <v>638</v>
      </c>
      <c r="AA36" s="25">
        <f t="shared" ref="AA36:AA38" si="42">+U36+V36+W36+X36+Y36+Z36</f>
        <v>18032</v>
      </c>
      <c r="AB36" s="26">
        <f t="shared" ref="AB36:AB38" si="43">+ROUND(U36*12%,0)</f>
        <v>1195</v>
      </c>
      <c r="AC36" s="26">
        <f t="shared" ref="AC36:AC38" si="44">+CEILING(AA36*0.75%,1)</f>
        <v>136</v>
      </c>
      <c r="AD36" s="18">
        <f t="shared" ref="AD36:AD38" si="45">+AC36+AB36</f>
        <v>1331</v>
      </c>
      <c r="AE36" s="18"/>
      <c r="AF36" s="18">
        <f t="shared" ref="AF36:AF38" si="46">AA36-AD36</f>
        <v>16701</v>
      </c>
      <c r="AG36" s="65" t="s">
        <v>34</v>
      </c>
      <c r="AH36" s="37">
        <v>10126899169</v>
      </c>
      <c r="AI36" s="37" t="s">
        <v>173</v>
      </c>
      <c r="AJ36" s="53"/>
    </row>
    <row r="37" spans="1:36" s="20" customFormat="1" ht="30" customHeight="1">
      <c r="A37" s="21">
        <v>27</v>
      </c>
      <c r="B37" s="64" t="s">
        <v>170</v>
      </c>
      <c r="C37" s="32" t="s">
        <v>83</v>
      </c>
      <c r="D37" s="98" t="s">
        <v>171</v>
      </c>
      <c r="E37" s="32" t="s">
        <v>36</v>
      </c>
      <c r="F37" s="39">
        <v>101886273966</v>
      </c>
      <c r="G37" s="27">
        <v>1116220637</v>
      </c>
      <c r="H37" s="28" t="s">
        <v>177</v>
      </c>
      <c r="I37" s="28" t="s">
        <v>178</v>
      </c>
      <c r="J37" s="34">
        <v>10340</v>
      </c>
      <c r="K37" s="34">
        <v>6894</v>
      </c>
      <c r="L37" s="34">
        <v>0</v>
      </c>
      <c r="M37" s="34">
        <v>829</v>
      </c>
      <c r="N37" s="35">
        <f t="shared" si="15"/>
        <v>18063</v>
      </c>
      <c r="O37" s="34">
        <v>166</v>
      </c>
      <c r="P37" s="17">
        <v>25</v>
      </c>
      <c r="Q37" s="17"/>
      <c r="R37" s="17">
        <f t="shared" si="16"/>
        <v>25</v>
      </c>
      <c r="S37" s="17">
        <v>0</v>
      </c>
      <c r="T37" s="17">
        <v>1</v>
      </c>
      <c r="U37" s="23">
        <f t="shared" si="37"/>
        <v>9574</v>
      </c>
      <c r="V37" s="23">
        <f t="shared" si="38"/>
        <v>6383</v>
      </c>
      <c r="W37" s="23">
        <f t="shared" si="39"/>
        <v>0</v>
      </c>
      <c r="X37" s="23">
        <f t="shared" si="40"/>
        <v>768</v>
      </c>
      <c r="Y37" s="23">
        <f t="shared" si="41"/>
        <v>0</v>
      </c>
      <c r="Z37" s="23">
        <f t="shared" si="12"/>
        <v>638</v>
      </c>
      <c r="AA37" s="25">
        <f t="shared" si="42"/>
        <v>17363</v>
      </c>
      <c r="AB37" s="26">
        <f t="shared" si="43"/>
        <v>1149</v>
      </c>
      <c r="AC37" s="26">
        <f t="shared" si="44"/>
        <v>131</v>
      </c>
      <c r="AD37" s="18">
        <f t="shared" si="45"/>
        <v>1280</v>
      </c>
      <c r="AE37" s="18"/>
      <c r="AF37" s="18">
        <f t="shared" si="46"/>
        <v>16083</v>
      </c>
      <c r="AG37" s="65" t="s">
        <v>185</v>
      </c>
      <c r="AH37" s="37">
        <v>307502120000263</v>
      </c>
      <c r="AI37" s="37" t="s">
        <v>174</v>
      </c>
      <c r="AJ37" s="37"/>
    </row>
    <row r="38" spans="1:36" s="20" customFormat="1" ht="30" customHeight="1">
      <c r="A38" s="21">
        <v>28</v>
      </c>
      <c r="B38" s="64" t="s">
        <v>179</v>
      </c>
      <c r="C38" s="32" t="s">
        <v>180</v>
      </c>
      <c r="D38" s="98" t="s">
        <v>64</v>
      </c>
      <c r="E38" s="32" t="s">
        <v>36</v>
      </c>
      <c r="F38" s="39" t="s">
        <v>182</v>
      </c>
      <c r="G38" s="27">
        <v>1116234874</v>
      </c>
      <c r="H38" s="28">
        <v>33749</v>
      </c>
      <c r="I38" s="28">
        <v>45029</v>
      </c>
      <c r="J38" s="34">
        <v>10340</v>
      </c>
      <c r="K38" s="34">
        <v>6894</v>
      </c>
      <c r="L38" s="34">
        <v>0</v>
      </c>
      <c r="M38" s="34">
        <v>829</v>
      </c>
      <c r="N38" s="35">
        <f t="shared" si="15"/>
        <v>18063</v>
      </c>
      <c r="O38" s="34">
        <v>166</v>
      </c>
      <c r="P38" s="17">
        <v>26</v>
      </c>
      <c r="Q38" s="17"/>
      <c r="R38" s="17">
        <f t="shared" si="16"/>
        <v>26</v>
      </c>
      <c r="S38" s="17">
        <v>0</v>
      </c>
      <c r="T38" s="17">
        <v>1</v>
      </c>
      <c r="U38" s="23">
        <f t="shared" si="37"/>
        <v>9957</v>
      </c>
      <c r="V38" s="23">
        <f t="shared" si="38"/>
        <v>6639</v>
      </c>
      <c r="W38" s="23">
        <f t="shared" si="39"/>
        <v>0</v>
      </c>
      <c r="X38" s="23">
        <f t="shared" si="40"/>
        <v>798</v>
      </c>
      <c r="Y38" s="23">
        <f t="shared" si="41"/>
        <v>0</v>
      </c>
      <c r="Z38" s="23">
        <f t="shared" si="12"/>
        <v>638</v>
      </c>
      <c r="AA38" s="25">
        <f t="shared" si="42"/>
        <v>18032</v>
      </c>
      <c r="AB38" s="26">
        <f t="shared" si="43"/>
        <v>1195</v>
      </c>
      <c r="AC38" s="26">
        <f t="shared" si="44"/>
        <v>136</v>
      </c>
      <c r="AD38" s="18">
        <f t="shared" si="45"/>
        <v>1331</v>
      </c>
      <c r="AE38" s="18"/>
      <c r="AF38" s="18">
        <f t="shared" si="46"/>
        <v>16701</v>
      </c>
      <c r="AG38" s="65" t="s">
        <v>186</v>
      </c>
      <c r="AH38" s="37">
        <v>40599941298</v>
      </c>
      <c r="AI38" s="37" t="s">
        <v>181</v>
      </c>
      <c r="AJ38" s="53"/>
    </row>
    <row r="39" spans="1:36" s="20" customFormat="1" ht="30" customHeight="1">
      <c r="A39" s="21">
        <v>29</v>
      </c>
      <c r="B39" s="68" t="s">
        <v>187</v>
      </c>
      <c r="C39" s="32" t="s">
        <v>188</v>
      </c>
      <c r="D39" s="98" t="s">
        <v>189</v>
      </c>
      <c r="E39" s="32" t="s">
        <v>36</v>
      </c>
      <c r="F39" s="39">
        <v>101956945305</v>
      </c>
      <c r="G39" s="27">
        <v>1116257583</v>
      </c>
      <c r="H39" s="28">
        <v>36965</v>
      </c>
      <c r="I39" s="28">
        <v>45090</v>
      </c>
      <c r="J39" s="35">
        <v>10340</v>
      </c>
      <c r="K39" s="35">
        <v>6894</v>
      </c>
      <c r="L39" s="35">
        <v>0</v>
      </c>
      <c r="M39" s="35">
        <v>829</v>
      </c>
      <c r="N39" s="35">
        <f t="shared" ref="N39" si="47">+J39+K39+L39+M39</f>
        <v>18063</v>
      </c>
      <c r="O39" s="35">
        <v>166</v>
      </c>
      <c r="P39" s="67">
        <v>27</v>
      </c>
      <c r="Q39" s="17"/>
      <c r="R39" s="67">
        <f t="shared" si="16"/>
        <v>27</v>
      </c>
      <c r="S39" s="17">
        <v>0</v>
      </c>
      <c r="T39" s="17">
        <v>1</v>
      </c>
      <c r="U39" s="23">
        <f t="shared" ref="U39" si="48">ROUND(J39/$D$4*R39,0)</f>
        <v>10340</v>
      </c>
      <c r="V39" s="23">
        <f t="shared" ref="V39" si="49">ROUND(K39/$D$4*R39,0)</f>
        <v>6894</v>
      </c>
      <c r="W39" s="23">
        <f t="shared" ref="W39" si="50">L39/$D$4*R39</f>
        <v>0</v>
      </c>
      <c r="X39" s="23">
        <f t="shared" ref="X39" si="51">ROUND(M39/$D$4*R39,0)</f>
        <v>829</v>
      </c>
      <c r="Y39" s="23">
        <f t="shared" ref="Y39" si="52">ROUND(O39*S39,0)</f>
        <v>0</v>
      </c>
      <c r="Z39" s="23">
        <f t="shared" si="12"/>
        <v>638</v>
      </c>
      <c r="AA39" s="25">
        <f t="shared" ref="AA39" si="53">+U39+V39+W39+X39+Y39+Z39</f>
        <v>18701</v>
      </c>
      <c r="AB39" s="26">
        <f t="shared" ref="AB39" si="54">+ROUND(U39*12%,0)</f>
        <v>1241</v>
      </c>
      <c r="AC39" s="26">
        <f t="shared" ref="AC39" si="55">+CEILING(AA39*0.75%,1)</f>
        <v>141</v>
      </c>
      <c r="AD39" s="23">
        <f t="shared" ref="AD39" si="56">+AC39+AB39</f>
        <v>1382</v>
      </c>
      <c r="AE39" s="23"/>
      <c r="AF39" s="23">
        <f t="shared" ref="AF39" si="57">AA39-AD39</f>
        <v>17319</v>
      </c>
      <c r="AG39" s="65" t="s">
        <v>124</v>
      </c>
      <c r="AH39" s="37">
        <v>921010039950832</v>
      </c>
      <c r="AI39" s="37" t="s">
        <v>107</v>
      </c>
      <c r="AJ39" s="37"/>
    </row>
    <row r="40" spans="1:36" s="20" customFormat="1" ht="30" customHeight="1">
      <c r="A40" s="21">
        <v>30</v>
      </c>
      <c r="B40" s="63" t="s">
        <v>194</v>
      </c>
      <c r="C40" s="32" t="s">
        <v>195</v>
      </c>
      <c r="D40" s="98" t="s">
        <v>196</v>
      </c>
      <c r="E40" s="32" t="s">
        <v>36</v>
      </c>
      <c r="F40" s="39">
        <v>101975066655</v>
      </c>
      <c r="G40" s="27" t="s">
        <v>200</v>
      </c>
      <c r="H40" s="28">
        <v>38083</v>
      </c>
      <c r="I40" s="28">
        <v>45129</v>
      </c>
      <c r="J40" s="35">
        <v>10340</v>
      </c>
      <c r="K40" s="35">
        <v>6894</v>
      </c>
      <c r="L40" s="35">
        <v>0</v>
      </c>
      <c r="M40" s="35">
        <v>829</v>
      </c>
      <c r="N40" s="35">
        <f t="shared" ref="N40" si="58">+J40+K40+L40+M40</f>
        <v>18063</v>
      </c>
      <c r="O40" s="35">
        <v>166</v>
      </c>
      <c r="P40" s="67">
        <v>25</v>
      </c>
      <c r="Q40" s="17"/>
      <c r="R40" s="67">
        <f t="shared" ref="R40" si="59">SUM(P40:Q40)</f>
        <v>25</v>
      </c>
      <c r="S40" s="67">
        <v>0</v>
      </c>
      <c r="T40" s="17">
        <v>1</v>
      </c>
      <c r="U40" s="23">
        <f t="shared" ref="U40" si="60">ROUND(J40/$D$4*R40,0)</f>
        <v>9574</v>
      </c>
      <c r="V40" s="23">
        <f t="shared" ref="V40" si="61">ROUND(K40/$D$4*R40,0)</f>
        <v>6383</v>
      </c>
      <c r="W40" s="23">
        <f t="shared" ref="W40" si="62">L40/$D$4*R40</f>
        <v>0</v>
      </c>
      <c r="X40" s="23">
        <f t="shared" ref="X40" si="63">ROUND(M40/$D$4*R40,0)</f>
        <v>768</v>
      </c>
      <c r="Y40" s="23">
        <f t="shared" ref="Y40" si="64">ROUND(O40*S40,0)</f>
        <v>0</v>
      </c>
      <c r="Z40" s="23">
        <f t="shared" si="12"/>
        <v>638</v>
      </c>
      <c r="AA40" s="25">
        <f t="shared" ref="AA40" si="65">+U40+V40+W40+X40+Y40+Z40</f>
        <v>17363</v>
      </c>
      <c r="AB40" s="26">
        <f t="shared" ref="AB40" si="66">+ROUND(U40*12%,0)</f>
        <v>1149</v>
      </c>
      <c r="AC40" s="26">
        <f t="shared" ref="AC40" si="67">+CEILING(AA40*0.75%,1)</f>
        <v>131</v>
      </c>
      <c r="AD40" s="23">
        <f t="shared" ref="AD40" si="68">+AC40+AB40</f>
        <v>1280</v>
      </c>
      <c r="AE40" s="23"/>
      <c r="AF40" s="23">
        <f t="shared" ref="AF40" si="69">AA40-AD40</f>
        <v>16083</v>
      </c>
      <c r="AG40" s="65" t="s">
        <v>197</v>
      </c>
      <c r="AH40" s="37">
        <v>6047381584</v>
      </c>
      <c r="AI40" s="37" t="s">
        <v>198</v>
      </c>
      <c r="AJ40" s="53"/>
    </row>
    <row r="41" spans="1:36" s="20" customFormat="1" ht="30" customHeight="1">
      <c r="A41" s="21">
        <v>31</v>
      </c>
      <c r="B41" s="63" t="s">
        <v>201</v>
      </c>
      <c r="C41" s="32" t="s">
        <v>202</v>
      </c>
      <c r="D41" s="98" t="s">
        <v>203</v>
      </c>
      <c r="E41" s="32" t="s">
        <v>36</v>
      </c>
      <c r="F41" s="39">
        <v>101606373968</v>
      </c>
      <c r="G41" s="27">
        <v>1116206934</v>
      </c>
      <c r="H41" s="28" t="s">
        <v>204</v>
      </c>
      <c r="I41" s="28" t="s">
        <v>205</v>
      </c>
      <c r="J41" s="35">
        <v>10340</v>
      </c>
      <c r="K41" s="35">
        <v>6894</v>
      </c>
      <c r="L41" s="35">
        <v>0</v>
      </c>
      <c r="M41" s="35">
        <v>829</v>
      </c>
      <c r="N41" s="35">
        <f t="shared" ref="N41:N44" si="70">+J41+K41+L41+M41</f>
        <v>18063</v>
      </c>
      <c r="O41" s="35">
        <v>166</v>
      </c>
      <c r="P41" s="67">
        <v>25</v>
      </c>
      <c r="Q41" s="17"/>
      <c r="R41" s="67">
        <f t="shared" ref="R41:R43" si="71">SUM(P41:Q41)</f>
        <v>25</v>
      </c>
      <c r="S41" s="67">
        <v>0</v>
      </c>
      <c r="T41" s="17">
        <v>1</v>
      </c>
      <c r="U41" s="23">
        <f t="shared" ref="U41:U44" si="72">ROUND(J41/$D$4*R41,0)</f>
        <v>9574</v>
      </c>
      <c r="V41" s="23">
        <f t="shared" ref="V41:V44" si="73">ROUND(K41/$D$4*R41,0)</f>
        <v>6383</v>
      </c>
      <c r="W41" s="23">
        <f t="shared" ref="W41:W44" si="74">L41/$D$4*R41</f>
        <v>0</v>
      </c>
      <c r="X41" s="23">
        <f t="shared" ref="X41:X44" si="75">ROUND(M41/$D$4*R41,0)</f>
        <v>768</v>
      </c>
      <c r="Y41" s="23">
        <f t="shared" ref="Y41:Y44" si="76">ROUND(O41*S41,0)</f>
        <v>0</v>
      </c>
      <c r="Z41" s="23">
        <f t="shared" si="12"/>
        <v>638</v>
      </c>
      <c r="AA41" s="25">
        <f t="shared" ref="AA41:AA44" si="77">+U41+V41+W41+X41+Y41+Z41</f>
        <v>17363</v>
      </c>
      <c r="AB41" s="26">
        <f t="shared" ref="AB41:AB44" si="78">+ROUND(U41*12%,0)</f>
        <v>1149</v>
      </c>
      <c r="AC41" s="26">
        <f t="shared" ref="AC41:AC42" si="79">+CEILING(AA41*0.75%,1)</f>
        <v>131</v>
      </c>
      <c r="AD41" s="23">
        <f t="shared" ref="AD41:AD44" si="80">+AC41+AB41</f>
        <v>1280</v>
      </c>
      <c r="AE41" s="23"/>
      <c r="AF41" s="23">
        <f t="shared" ref="AF41:AF44" si="81">AA41-AD41</f>
        <v>16083</v>
      </c>
      <c r="AG41" s="65" t="s">
        <v>34</v>
      </c>
      <c r="AH41" s="37">
        <v>10126895132</v>
      </c>
      <c r="AI41" s="37" t="s">
        <v>173</v>
      </c>
      <c r="AJ41" s="53"/>
    </row>
    <row r="42" spans="1:36" s="20" customFormat="1" ht="30" customHeight="1">
      <c r="A42" s="21">
        <v>32</v>
      </c>
      <c r="B42" s="63" t="s">
        <v>206</v>
      </c>
      <c r="C42" s="32" t="s">
        <v>207</v>
      </c>
      <c r="D42" s="98" t="s">
        <v>208</v>
      </c>
      <c r="E42" s="32" t="s">
        <v>36</v>
      </c>
      <c r="F42" s="39">
        <v>100463635315</v>
      </c>
      <c r="G42" s="27">
        <v>1116297013</v>
      </c>
      <c r="H42" s="28">
        <v>31775</v>
      </c>
      <c r="I42" s="28">
        <v>45145</v>
      </c>
      <c r="J42" s="35">
        <v>10340</v>
      </c>
      <c r="K42" s="35">
        <v>6894</v>
      </c>
      <c r="L42" s="35">
        <v>0</v>
      </c>
      <c r="M42" s="35">
        <v>829</v>
      </c>
      <c r="N42" s="35">
        <f t="shared" si="70"/>
        <v>18063</v>
      </c>
      <c r="O42" s="35">
        <v>166</v>
      </c>
      <c r="P42" s="67">
        <v>19</v>
      </c>
      <c r="Q42" s="17"/>
      <c r="R42" s="67">
        <f t="shared" si="71"/>
        <v>19</v>
      </c>
      <c r="S42" s="67">
        <v>0</v>
      </c>
      <c r="T42" s="17">
        <v>1</v>
      </c>
      <c r="U42" s="23">
        <f t="shared" si="72"/>
        <v>7276</v>
      </c>
      <c r="V42" s="23">
        <f t="shared" si="73"/>
        <v>4851</v>
      </c>
      <c r="W42" s="23">
        <f t="shared" si="74"/>
        <v>0</v>
      </c>
      <c r="X42" s="23">
        <f t="shared" si="75"/>
        <v>583</v>
      </c>
      <c r="Y42" s="23">
        <f t="shared" si="76"/>
        <v>0</v>
      </c>
      <c r="Z42" s="23">
        <f t="shared" si="12"/>
        <v>638</v>
      </c>
      <c r="AA42" s="25">
        <f t="shared" si="77"/>
        <v>13348</v>
      </c>
      <c r="AB42" s="26">
        <f t="shared" si="78"/>
        <v>873</v>
      </c>
      <c r="AC42" s="26">
        <f t="shared" si="79"/>
        <v>101</v>
      </c>
      <c r="AD42" s="23">
        <f t="shared" si="80"/>
        <v>974</v>
      </c>
      <c r="AE42" s="23"/>
      <c r="AF42" s="23">
        <f t="shared" si="81"/>
        <v>12374</v>
      </c>
      <c r="AG42" s="65" t="s">
        <v>186</v>
      </c>
      <c r="AH42" s="37">
        <v>35714624781</v>
      </c>
      <c r="AI42" s="37" t="s">
        <v>209</v>
      </c>
      <c r="AJ42" s="53"/>
    </row>
    <row r="43" spans="1:36" s="20" customFormat="1" ht="30" customHeight="1">
      <c r="A43" s="21">
        <v>33</v>
      </c>
      <c r="B43" s="61" t="s">
        <v>43</v>
      </c>
      <c r="C43" s="27" t="s">
        <v>44</v>
      </c>
      <c r="D43" s="97" t="s">
        <v>45</v>
      </c>
      <c r="E43" s="27" t="s">
        <v>18</v>
      </c>
      <c r="F43" s="30">
        <v>101290835901</v>
      </c>
      <c r="G43" s="27">
        <v>6927894118</v>
      </c>
      <c r="H43" s="28">
        <v>36351</v>
      </c>
      <c r="I43" s="28" t="s">
        <v>95</v>
      </c>
      <c r="J43" s="34">
        <v>12542</v>
      </c>
      <c r="K43" s="34">
        <v>8361</v>
      </c>
      <c r="L43" s="34">
        <v>0</v>
      </c>
      <c r="M43" s="34">
        <v>1005</v>
      </c>
      <c r="N43" s="35">
        <f t="shared" si="70"/>
        <v>21908</v>
      </c>
      <c r="O43" s="34">
        <v>201</v>
      </c>
      <c r="P43" s="17">
        <v>27</v>
      </c>
      <c r="Q43" s="17"/>
      <c r="R43" s="17">
        <f t="shared" si="71"/>
        <v>27</v>
      </c>
      <c r="S43" s="17">
        <v>0</v>
      </c>
      <c r="T43" s="17">
        <v>1</v>
      </c>
      <c r="U43" s="23">
        <f t="shared" si="72"/>
        <v>12542</v>
      </c>
      <c r="V43" s="23">
        <f t="shared" si="73"/>
        <v>8361</v>
      </c>
      <c r="W43" s="23">
        <f t="shared" si="74"/>
        <v>0</v>
      </c>
      <c r="X43" s="23">
        <f t="shared" si="75"/>
        <v>1005</v>
      </c>
      <c r="Y43" s="23">
        <f t="shared" si="76"/>
        <v>0</v>
      </c>
      <c r="Z43" s="23">
        <f>20903/27</f>
        <v>774.18518518518522</v>
      </c>
      <c r="AA43" s="25">
        <f t="shared" si="77"/>
        <v>22682.185185185186</v>
      </c>
      <c r="AB43" s="26">
        <f t="shared" si="78"/>
        <v>1505</v>
      </c>
      <c r="AC43" s="26">
        <f t="shared" ref="AC43:AC44" si="82">+CEILING(AA43*0%,1)</f>
        <v>0</v>
      </c>
      <c r="AD43" s="18">
        <f t="shared" si="80"/>
        <v>1505</v>
      </c>
      <c r="AE43" s="18"/>
      <c r="AF43" s="18">
        <f t="shared" si="81"/>
        <v>21177.185185185186</v>
      </c>
      <c r="AG43" s="19" t="s">
        <v>34</v>
      </c>
      <c r="AH43" s="48" t="s">
        <v>104</v>
      </c>
      <c r="AI43" s="49" t="s">
        <v>101</v>
      </c>
      <c r="AJ43" s="69"/>
    </row>
    <row r="44" spans="1:36" s="20" customFormat="1" ht="30" customHeight="1">
      <c r="A44" s="21">
        <v>34</v>
      </c>
      <c r="B44" s="61" t="s">
        <v>190</v>
      </c>
      <c r="C44" s="32" t="s">
        <v>191</v>
      </c>
      <c r="D44" s="98" t="s">
        <v>192</v>
      </c>
      <c r="E44" s="32" t="s">
        <v>18</v>
      </c>
      <c r="F44" s="39" t="s">
        <v>193</v>
      </c>
      <c r="G44" s="40"/>
      <c r="H44" s="28">
        <v>35286</v>
      </c>
      <c r="I44" s="28">
        <v>45120</v>
      </c>
      <c r="J44" s="34">
        <v>12542</v>
      </c>
      <c r="K44" s="34">
        <v>8361</v>
      </c>
      <c r="L44" s="34">
        <v>0</v>
      </c>
      <c r="M44" s="34">
        <v>1005</v>
      </c>
      <c r="N44" s="35">
        <f t="shared" si="70"/>
        <v>21908</v>
      </c>
      <c r="O44" s="34">
        <v>201</v>
      </c>
      <c r="P44" s="17">
        <v>27</v>
      </c>
      <c r="Q44" s="17"/>
      <c r="R44" s="17">
        <f t="shared" ref="R44" si="83">SUM(P44:Q44)</f>
        <v>27</v>
      </c>
      <c r="S44" s="17">
        <v>0</v>
      </c>
      <c r="T44" s="17">
        <v>1</v>
      </c>
      <c r="U44" s="23">
        <f t="shared" si="72"/>
        <v>12542</v>
      </c>
      <c r="V44" s="23">
        <f t="shared" si="73"/>
        <v>8361</v>
      </c>
      <c r="W44" s="23">
        <f t="shared" si="74"/>
        <v>0</v>
      </c>
      <c r="X44" s="23">
        <f t="shared" si="75"/>
        <v>1005</v>
      </c>
      <c r="Y44" s="23">
        <f t="shared" si="76"/>
        <v>0</v>
      </c>
      <c r="Z44" s="23">
        <f>20903/27</f>
        <v>774.18518518518522</v>
      </c>
      <c r="AA44" s="25">
        <f t="shared" si="77"/>
        <v>22682.185185185186</v>
      </c>
      <c r="AB44" s="26">
        <f t="shared" si="78"/>
        <v>1505</v>
      </c>
      <c r="AC44" s="26">
        <f t="shared" si="82"/>
        <v>0</v>
      </c>
      <c r="AD44" s="18">
        <f t="shared" si="80"/>
        <v>1505</v>
      </c>
      <c r="AE44" s="18"/>
      <c r="AF44" s="18">
        <f t="shared" si="81"/>
        <v>21177.185185185186</v>
      </c>
      <c r="AG44" s="66" t="s">
        <v>197</v>
      </c>
      <c r="AH44" s="48">
        <v>7612604251</v>
      </c>
      <c r="AI44" s="49" t="s">
        <v>199</v>
      </c>
      <c r="AJ44" s="69"/>
    </row>
    <row r="45" spans="1:36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8">
        <f>SUM(P11:P44)</f>
        <v>837</v>
      </c>
      <c r="Q45" s="58">
        <f t="shared" ref="Q45:AF45" si="84">SUM(Q11:Q44)</f>
        <v>0</v>
      </c>
      <c r="R45" s="58">
        <f t="shared" si="84"/>
        <v>837</v>
      </c>
      <c r="S45" s="58">
        <f t="shared" si="84"/>
        <v>0</v>
      </c>
      <c r="T45" s="58">
        <f t="shared" si="84"/>
        <v>31</v>
      </c>
      <c r="U45" s="58">
        <f t="shared" si="84"/>
        <v>324941</v>
      </c>
      <c r="V45" s="58">
        <f t="shared" si="84"/>
        <v>216646</v>
      </c>
      <c r="W45" s="58">
        <f t="shared" si="84"/>
        <v>0</v>
      </c>
      <c r="X45" s="58">
        <f t="shared" si="84"/>
        <v>26055</v>
      </c>
      <c r="Y45" s="58">
        <f t="shared" si="84"/>
        <v>0</v>
      </c>
      <c r="Z45" s="58">
        <f t="shared" si="84"/>
        <v>20050.370370370372</v>
      </c>
      <c r="AA45" s="58">
        <f t="shared" si="84"/>
        <v>587692.37037037034</v>
      </c>
      <c r="AB45" s="58">
        <f t="shared" si="84"/>
        <v>38996</v>
      </c>
      <c r="AC45" s="58">
        <f t="shared" si="84"/>
        <v>4092</v>
      </c>
      <c r="AD45" s="58">
        <f t="shared" si="84"/>
        <v>43088</v>
      </c>
      <c r="AE45" s="58">
        <f t="shared" si="84"/>
        <v>0</v>
      </c>
      <c r="AF45" s="58">
        <f t="shared" si="84"/>
        <v>544604.37037037034</v>
      </c>
      <c r="AG45" s="57"/>
      <c r="AH45" s="59"/>
      <c r="AI45" s="60"/>
    </row>
    <row r="46" spans="1:36" ht="17.25">
      <c r="E46" s="41"/>
      <c r="F46" s="41"/>
      <c r="G46" s="42"/>
      <c r="H46" s="55"/>
      <c r="I46" s="41"/>
      <c r="J46" s="43"/>
      <c r="K46" s="41"/>
      <c r="L46" s="41"/>
      <c r="M46" s="41"/>
    </row>
    <row r="47" spans="1:36" ht="17.25">
      <c r="E47" s="41"/>
      <c r="F47" s="41"/>
      <c r="G47" s="42"/>
      <c r="H47" s="44"/>
      <c r="I47" s="41"/>
      <c r="J47" s="43"/>
      <c r="K47" s="41"/>
      <c r="L47" s="41"/>
      <c r="M47" s="41"/>
    </row>
    <row r="48" spans="1:36" ht="17.25">
      <c r="E48" s="41"/>
      <c r="F48" s="41"/>
      <c r="G48" s="42"/>
      <c r="H48" s="44"/>
      <c r="I48" s="41"/>
      <c r="J48" s="43"/>
      <c r="K48" s="41"/>
      <c r="L48" s="41"/>
      <c r="M48" s="41"/>
    </row>
    <row r="49" spans="5:13" ht="17.25">
      <c r="E49" s="41"/>
      <c r="F49" s="41"/>
      <c r="G49" s="42"/>
      <c r="H49" s="44"/>
      <c r="I49" s="41"/>
      <c r="J49" s="43"/>
      <c r="K49" s="41"/>
      <c r="L49" s="41"/>
      <c r="M49" s="41"/>
    </row>
    <row r="50" spans="5:13" ht="17.25">
      <c r="E50" s="41"/>
      <c r="F50" s="41"/>
      <c r="G50" s="42"/>
      <c r="H50" s="44"/>
      <c r="I50" s="41"/>
      <c r="J50" s="43"/>
      <c r="K50" s="41"/>
      <c r="L50" s="41"/>
      <c r="M50" s="41"/>
    </row>
    <row r="51" spans="5:13" ht="17.25">
      <c r="E51" s="41"/>
      <c r="F51" s="41"/>
      <c r="G51" s="42"/>
      <c r="H51" s="44"/>
      <c r="I51" s="41"/>
      <c r="J51" s="43"/>
      <c r="K51" s="41"/>
      <c r="L51" s="41"/>
      <c r="M51" s="41"/>
    </row>
    <row r="52" spans="5:13" ht="17.25">
      <c r="E52" s="41"/>
      <c r="F52" s="41"/>
      <c r="G52" s="42"/>
      <c r="H52" s="44"/>
      <c r="I52" s="41"/>
      <c r="J52" s="43"/>
      <c r="K52" s="41"/>
      <c r="L52" s="41"/>
      <c r="M52" s="41"/>
    </row>
  </sheetData>
  <autoFilter ref="A10:AJ45"/>
  <mergeCells count="29">
    <mergeCell ref="AJ9:AJ10"/>
    <mergeCell ref="AD9:AD10"/>
    <mergeCell ref="AE9:AE10"/>
    <mergeCell ref="AF9:AF10"/>
    <mergeCell ref="AG9:AG10"/>
    <mergeCell ref="AH9:AH10"/>
    <mergeCell ref="AI9:AI10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Y5:AH5"/>
    <mergeCell ref="A1:AH1"/>
    <mergeCell ref="A2:AH2"/>
    <mergeCell ref="A3:AH3"/>
    <mergeCell ref="E4:X4"/>
    <mergeCell ref="Y4:AH4"/>
  </mergeCells>
  <conditionalFormatting sqref="B35">
    <cfRule type="duplicateValues" dxfId="16" priority="23"/>
  </conditionalFormatting>
  <conditionalFormatting sqref="G53:G1048576 G45 G1:G14 G16:G20">
    <cfRule type="duplicateValues" dxfId="15" priority="29"/>
  </conditionalFormatting>
  <conditionalFormatting sqref="G15">
    <cfRule type="duplicateValues" dxfId="14" priority="15"/>
  </conditionalFormatting>
  <conditionalFormatting sqref="AH45:AH1048576 AH1:AH42">
    <cfRule type="duplicateValues" dxfId="13" priority="14"/>
  </conditionalFormatting>
  <conditionalFormatting sqref="AJ39">
    <cfRule type="duplicateValues" dxfId="12" priority="12"/>
  </conditionalFormatting>
  <conditionalFormatting sqref="AJ37">
    <cfRule type="duplicateValues" dxfId="11" priority="10"/>
  </conditionalFormatting>
  <conditionalFormatting sqref="AJ35">
    <cfRule type="duplicateValues" dxfId="10" priority="9"/>
  </conditionalFormatting>
  <conditionalFormatting sqref="AJ33">
    <cfRule type="duplicateValues" dxfId="9" priority="8"/>
  </conditionalFormatting>
  <conditionalFormatting sqref="AJ31">
    <cfRule type="duplicateValues" dxfId="8" priority="7"/>
  </conditionalFormatting>
  <conditionalFormatting sqref="AJ11">
    <cfRule type="duplicateValues" dxfId="7" priority="6"/>
  </conditionalFormatting>
  <conditionalFormatting sqref="B43">
    <cfRule type="duplicateValues" dxfId="6" priority="2"/>
  </conditionalFormatting>
  <conditionalFormatting sqref="G43">
    <cfRule type="duplicateValues" dxfId="5" priority="3"/>
  </conditionalFormatting>
  <conditionalFormatting sqref="G44">
    <cfRule type="duplicateValues" dxfId="4" priority="4"/>
  </conditionalFormatting>
  <conditionalFormatting sqref="B44">
    <cfRule type="duplicateValues" dxfId="3" priority="1"/>
  </conditionalFormatting>
  <conditionalFormatting sqref="G39:G42">
    <cfRule type="duplicateValues" dxfId="2" priority="161"/>
  </conditionalFormatting>
  <conditionalFormatting sqref="G21:G38">
    <cfRule type="duplicateValues" dxfId="1" priority="165"/>
  </conditionalFormatting>
  <conditionalFormatting sqref="AJ12:AJ27">
    <cfRule type="duplicateValues" dxfId="0" priority="169"/>
  </conditionalFormatting>
  <hyperlinks>
    <hyperlink ref="G28" r:id="rId1" display="callto:1116179560"/>
  </hyperlinks>
  <printOptions horizontalCentered="1"/>
  <pageMargins left="0" right="0" top="0.74803149606299202" bottom="0" header="0.31496062992126" footer="0.31496062992126"/>
  <pageSetup paperSize="9" scale="4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</vt:lpstr>
      <vt:lpstr>Com!Print_Area</vt:lpstr>
      <vt:lpstr>Com!Print_Titles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</cp:lastModifiedBy>
  <cp:lastPrinted>2023-09-27T09:06:16Z</cp:lastPrinted>
  <dcterms:created xsi:type="dcterms:W3CDTF">2017-11-05T04:48:35Z</dcterms:created>
  <dcterms:modified xsi:type="dcterms:W3CDTF">2023-09-27T09:06:20Z</dcterms:modified>
</cp:coreProperties>
</file>