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kas\Desktop\MAX Jun'23\Done\"/>
    </mc:Choice>
  </mc:AlternateContent>
  <bookViews>
    <workbookView xWindow="-120" yWindow="-120" windowWidth="20730" windowHeight="11160"/>
  </bookViews>
  <sheets>
    <sheet name="Attendance" sheetId="1" r:id="rId1"/>
    <sheet name="OT" sheetId="7" r:id="rId2"/>
    <sheet name="Summary" sheetId="2" state="hidden" r:id="rId3"/>
    <sheet name="Sheet1" sheetId="4" state="hidden" r:id="rId4"/>
    <sheet name="Sheet2" sheetId="5" state="hidden" r:id="rId5"/>
  </sheets>
  <definedNames>
    <definedName name="_xlnm._FilterDatabase" localSheetId="0" hidden="1">Attendance!$A$8:$CD$142</definedName>
    <definedName name="_xlnm._FilterDatabase" localSheetId="1" hidden="1">OT!$A$8:$II$54</definedName>
    <definedName name="_xlnm.Print_Area" localSheetId="0">Attendance!$A$1:$BN$102</definedName>
    <definedName name="_xlnm.Print_Area" localSheetId="1">OT!$A$1:$BX$14</definedName>
    <definedName name="_xlnm.Print_Titles" localSheetId="0">Attendance!$1:$9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14" i="7" l="1"/>
  <c r="BY14" i="7" s="1"/>
  <c r="CA14" i="7" s="1"/>
  <c r="AX49" i="7"/>
  <c r="AX50" i="7" s="1"/>
  <c r="AW49" i="7"/>
  <c r="AV49" i="7"/>
  <c r="AU49" i="7"/>
  <c r="AT49" i="7"/>
  <c r="AT50" i="7" s="1"/>
  <c r="AS49" i="7"/>
  <c r="AR49" i="7"/>
  <c r="AQ49" i="7"/>
  <c r="AP49" i="7"/>
  <c r="AP50" i="7" s="1"/>
  <c r="AO49" i="7"/>
  <c r="AN49" i="7"/>
  <c r="AM49" i="7"/>
  <c r="AL49" i="7"/>
  <c r="AL50" i="7" s="1"/>
  <c r="AK49" i="7"/>
  <c r="AJ49" i="7"/>
  <c r="AI49" i="7"/>
  <c r="AI50" i="7" s="1"/>
  <c r="AH49" i="7"/>
  <c r="AH50" i="7" s="1"/>
  <c r="AG49" i="7"/>
  <c r="AF49" i="7"/>
  <c r="AE49" i="7"/>
  <c r="AD49" i="7"/>
  <c r="AD50" i="7" s="1"/>
  <c r="AC49" i="7"/>
  <c r="AB49" i="7"/>
  <c r="AA49" i="7"/>
  <c r="AA50" i="7" s="1"/>
  <c r="Z49" i="7"/>
  <c r="Z50" i="7" s="1"/>
  <c r="Y49" i="7"/>
  <c r="X49" i="7"/>
  <c r="W49" i="7"/>
  <c r="V49" i="7"/>
  <c r="V50" i="7" s="1"/>
  <c r="U49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AX46" i="7"/>
  <c r="AW46" i="7"/>
  <c r="AV46" i="7"/>
  <c r="AU46" i="7"/>
  <c r="AU47" i="7" s="1"/>
  <c r="AT46" i="7"/>
  <c r="AS46" i="7"/>
  <c r="AR46" i="7"/>
  <c r="AQ46" i="7"/>
  <c r="AP46" i="7"/>
  <c r="AO46" i="7"/>
  <c r="AN46" i="7"/>
  <c r="AM46" i="7"/>
  <c r="AM47" i="7" s="1"/>
  <c r="AL46" i="7"/>
  <c r="AK46" i="7"/>
  <c r="AJ46" i="7"/>
  <c r="AI46" i="7"/>
  <c r="AI47" i="7" s="1"/>
  <c r="AH46" i="7"/>
  <c r="AG46" i="7"/>
  <c r="AF46" i="7"/>
  <c r="AE46" i="7"/>
  <c r="AE47" i="7" s="1"/>
  <c r="AD46" i="7"/>
  <c r="AC46" i="7"/>
  <c r="AB46" i="7"/>
  <c r="AA46" i="7"/>
  <c r="Z46" i="7"/>
  <c r="Y46" i="7"/>
  <c r="X46" i="7"/>
  <c r="W46" i="7"/>
  <c r="W47" i="7" s="1"/>
  <c r="V46" i="7"/>
  <c r="U46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AX43" i="7"/>
  <c r="AW43" i="7"/>
  <c r="AV43" i="7"/>
  <c r="AU43" i="7"/>
  <c r="AT43" i="7"/>
  <c r="AS43" i="7"/>
  <c r="AR43" i="7"/>
  <c r="AQ43" i="7"/>
  <c r="AQ44" i="7" s="1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AX42" i="7"/>
  <c r="AX44" i="7" s="1"/>
  <c r="AW42" i="7"/>
  <c r="AV42" i="7"/>
  <c r="AU42" i="7"/>
  <c r="AT42" i="7"/>
  <c r="AT44" i="7" s="1"/>
  <c r="AS42" i="7"/>
  <c r="AR42" i="7"/>
  <c r="AQ42" i="7"/>
  <c r="AP42" i="7"/>
  <c r="AP44" i="7" s="1"/>
  <c r="AO42" i="7"/>
  <c r="AN42" i="7"/>
  <c r="AM42" i="7"/>
  <c r="AL42" i="7"/>
  <c r="AL44" i="7" s="1"/>
  <c r="AK42" i="7"/>
  <c r="AJ42" i="7"/>
  <c r="AI42" i="7"/>
  <c r="AH42" i="7"/>
  <c r="AH44" i="7" s="1"/>
  <c r="AG42" i="7"/>
  <c r="AF42" i="7"/>
  <c r="AE42" i="7"/>
  <c r="AD42" i="7"/>
  <c r="AD44" i="7" s="1"/>
  <c r="AC42" i="7"/>
  <c r="AB42" i="7"/>
  <c r="AA42" i="7"/>
  <c r="Z42" i="7"/>
  <c r="Z44" i="7" s="1"/>
  <c r="Y42" i="7"/>
  <c r="X42" i="7"/>
  <c r="W42" i="7"/>
  <c r="V42" i="7"/>
  <c r="V44" i="7" s="1"/>
  <c r="U42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AY37" i="7"/>
  <c r="AY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AY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AY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AY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AY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T17" i="7"/>
  <c r="S17" i="7"/>
  <c r="R17" i="7"/>
  <c r="R42" i="7" s="1"/>
  <c r="Q17" i="7"/>
  <c r="P17" i="7"/>
  <c r="P42" i="7" s="1"/>
  <c r="O17" i="7"/>
  <c r="N17" i="7"/>
  <c r="N42" i="7" s="1"/>
  <c r="M17" i="7"/>
  <c r="L17" i="7"/>
  <c r="L42" i="7" s="1"/>
  <c r="K17" i="7"/>
  <c r="J17" i="7"/>
  <c r="J42" i="7" s="1"/>
  <c r="I17" i="7"/>
  <c r="H17" i="7"/>
  <c r="AY16" i="7"/>
  <c r="T16" i="7"/>
  <c r="T48" i="7" s="1"/>
  <c r="S16" i="7"/>
  <c r="S48" i="7" s="1"/>
  <c r="R16" i="7"/>
  <c r="R48" i="7" s="1"/>
  <c r="Q16" i="7"/>
  <c r="Q48" i="7" s="1"/>
  <c r="P16" i="7"/>
  <c r="P48" i="7" s="1"/>
  <c r="O16" i="7"/>
  <c r="O48" i="7" s="1"/>
  <c r="N16" i="7"/>
  <c r="N48" i="7" s="1"/>
  <c r="M16" i="7"/>
  <c r="M48" i="7" s="1"/>
  <c r="L16" i="7"/>
  <c r="L48" i="7" s="1"/>
  <c r="K16" i="7"/>
  <c r="K48" i="7" s="1"/>
  <c r="J16" i="7"/>
  <c r="J48" i="7" s="1"/>
  <c r="I16" i="7"/>
  <c r="I48" i="7" s="1"/>
  <c r="H16" i="7"/>
  <c r="H48" i="7" s="1"/>
  <c r="AY15" i="7"/>
  <c r="T15" i="7"/>
  <c r="S15" i="7"/>
  <c r="S45" i="7" s="1"/>
  <c r="R15" i="7"/>
  <c r="Q15" i="7"/>
  <c r="Q45" i="7" s="1"/>
  <c r="P15" i="7"/>
  <c r="O15" i="7"/>
  <c r="O45" i="7" s="1"/>
  <c r="N15" i="7"/>
  <c r="M15" i="7"/>
  <c r="M45" i="7" s="1"/>
  <c r="L15" i="7"/>
  <c r="K15" i="7"/>
  <c r="K45" i="7" s="1"/>
  <c r="J15" i="7"/>
  <c r="I15" i="7"/>
  <c r="I45" i="7" s="1"/>
  <c r="H15" i="7"/>
  <c r="AY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BM13" i="7"/>
  <c r="BL13" i="7"/>
  <c r="BK13" i="7"/>
  <c r="BJ13" i="7"/>
  <c r="BI13" i="7"/>
  <c r="BR13" i="7" s="1"/>
  <c r="BH13" i="7"/>
  <c r="BG13" i="7"/>
  <c r="BF13" i="7"/>
  <c r="BE13" i="7"/>
  <c r="BD13" i="7"/>
  <c r="BC13" i="7"/>
  <c r="BB13" i="7"/>
  <c r="BA13" i="7"/>
  <c r="AZ13" i="7"/>
  <c r="AY13" i="7"/>
  <c r="BM12" i="7"/>
  <c r="BL12" i="7"/>
  <c r="BK12" i="7"/>
  <c r="BJ12" i="7"/>
  <c r="BI12" i="7"/>
  <c r="BR12" i="7" s="1"/>
  <c r="BH12" i="7"/>
  <c r="BG12" i="7"/>
  <c r="BF12" i="7"/>
  <c r="BE12" i="7"/>
  <c r="BD12" i="7"/>
  <c r="BC12" i="7"/>
  <c r="BB12" i="7"/>
  <c r="BA12" i="7"/>
  <c r="AZ12" i="7"/>
  <c r="AY12" i="7"/>
  <c r="BM11" i="7"/>
  <c r="BL11" i="7"/>
  <c r="BK11" i="7"/>
  <c r="BJ11" i="7"/>
  <c r="BI11" i="7"/>
  <c r="BR11" i="7" s="1"/>
  <c r="BH11" i="7"/>
  <c r="BG11" i="7"/>
  <c r="BF11" i="7"/>
  <c r="BE11" i="7"/>
  <c r="BD11" i="7"/>
  <c r="BC11" i="7"/>
  <c r="BB11" i="7"/>
  <c r="BA11" i="7"/>
  <c r="AZ11" i="7"/>
  <c r="AY11" i="7"/>
  <c r="BM10" i="7"/>
  <c r="BL10" i="7"/>
  <c r="BK10" i="7"/>
  <c r="BJ10" i="7"/>
  <c r="BI10" i="7"/>
  <c r="BR10" i="7" s="1"/>
  <c r="BH10" i="7"/>
  <c r="BG10" i="7"/>
  <c r="BF10" i="7"/>
  <c r="BE10" i="7"/>
  <c r="BD10" i="7"/>
  <c r="BC10" i="7"/>
  <c r="BB10" i="7"/>
  <c r="BA10" i="7"/>
  <c r="AZ10" i="7"/>
  <c r="AY10" i="7"/>
  <c r="W41" i="7" l="1"/>
  <c r="AA41" i="7"/>
  <c r="AE41" i="7"/>
  <c r="AI41" i="7"/>
  <c r="AM41" i="7"/>
  <c r="AQ41" i="7"/>
  <c r="AU41" i="7"/>
  <c r="Y41" i="7"/>
  <c r="AC41" i="7"/>
  <c r="AG41" i="7"/>
  <c r="AK41" i="7"/>
  <c r="AO41" i="7"/>
  <c r="AS41" i="7"/>
  <c r="AW41" i="7"/>
  <c r="W44" i="7"/>
  <c r="AE44" i="7"/>
  <c r="AI44" i="7"/>
  <c r="AM44" i="7"/>
  <c r="AU44" i="7"/>
  <c r="U44" i="7"/>
  <c r="Y44" i="7"/>
  <c r="AC44" i="7"/>
  <c r="AG44" i="7"/>
  <c r="AK44" i="7"/>
  <c r="AO44" i="7"/>
  <c r="AS44" i="7"/>
  <c r="AW44" i="7"/>
  <c r="AY17" i="7"/>
  <c r="I46" i="7"/>
  <c r="M46" i="7"/>
  <c r="M47" i="7" s="1"/>
  <c r="Q46" i="7"/>
  <c r="Q47" i="7" s="1"/>
  <c r="AY23" i="7"/>
  <c r="AY27" i="7"/>
  <c r="AQ50" i="7"/>
  <c r="U50" i="7"/>
  <c r="Y50" i="7"/>
  <c r="AC50" i="7"/>
  <c r="I42" i="7"/>
  <c r="M42" i="7"/>
  <c r="Q42" i="7"/>
  <c r="BS13" i="7"/>
  <c r="AA47" i="7"/>
  <c r="AQ47" i="7"/>
  <c r="Y47" i="7"/>
  <c r="AG47" i="7"/>
  <c r="AO47" i="7"/>
  <c r="AW47" i="7"/>
  <c r="W50" i="7"/>
  <c r="AE50" i="7"/>
  <c r="AM50" i="7"/>
  <c r="AU50" i="7"/>
  <c r="BQ12" i="7"/>
  <c r="BX12" i="7" s="1"/>
  <c r="BY12" i="7" s="1"/>
  <c r="CA12" i="7" s="1"/>
  <c r="BS12" i="7"/>
  <c r="X41" i="7"/>
  <c r="AB41" i="7"/>
  <c r="AF41" i="7"/>
  <c r="AJ41" i="7"/>
  <c r="AN41" i="7"/>
  <c r="AR41" i="7"/>
  <c r="AV41" i="7"/>
  <c r="AA44" i="7"/>
  <c r="BQ10" i="7"/>
  <c r="BX10" i="7" s="1"/>
  <c r="BY10" i="7" s="1"/>
  <c r="CA10" i="7" s="1"/>
  <c r="BN11" i="7"/>
  <c r="BQ11" i="7"/>
  <c r="BX11" i="7" s="1"/>
  <c r="BY11" i="7" s="1"/>
  <c r="CA11" i="7" s="1"/>
  <c r="BS11" i="7"/>
  <c r="BN10" i="7"/>
  <c r="BN40" i="7"/>
  <c r="U41" i="7"/>
  <c r="BS10" i="7"/>
  <c r="O39" i="7"/>
  <c r="AG52" i="7"/>
  <c r="S39" i="7"/>
  <c r="AY18" i="7"/>
  <c r="AY24" i="7"/>
  <c r="T42" i="7"/>
  <c r="AY28" i="7"/>
  <c r="AY31" i="7"/>
  <c r="V41" i="7"/>
  <c r="Z41" i="7"/>
  <c r="AD41" i="7"/>
  <c r="AH41" i="7"/>
  <c r="AL41" i="7"/>
  <c r="AP41" i="7"/>
  <c r="AT41" i="7"/>
  <c r="AX41" i="7"/>
  <c r="BN42" i="7"/>
  <c r="AC51" i="7"/>
  <c r="AK51" i="7"/>
  <c r="AS51" i="7"/>
  <c r="Y51" i="7"/>
  <c r="AG50" i="7"/>
  <c r="AK50" i="7"/>
  <c r="AO50" i="7"/>
  <c r="AS50" i="7"/>
  <c r="AW50" i="7"/>
  <c r="J45" i="7"/>
  <c r="N45" i="7"/>
  <c r="R45" i="7"/>
  <c r="K46" i="7"/>
  <c r="K47" i="7" s="1"/>
  <c r="O46" i="7"/>
  <c r="O47" i="7" s="1"/>
  <c r="S46" i="7"/>
  <c r="S47" i="7" s="1"/>
  <c r="V51" i="7"/>
  <c r="Z51" i="7"/>
  <c r="AD51" i="7"/>
  <c r="AH51" i="7"/>
  <c r="AL51" i="7"/>
  <c r="AP51" i="7"/>
  <c r="AT51" i="7"/>
  <c r="AX51" i="7"/>
  <c r="X47" i="7"/>
  <c r="AB47" i="7"/>
  <c r="AF47" i="7"/>
  <c r="AJ47" i="7"/>
  <c r="AN47" i="7"/>
  <c r="AR47" i="7"/>
  <c r="AV47" i="7"/>
  <c r="AB52" i="7"/>
  <c r="AJ52" i="7"/>
  <c r="AR52" i="7"/>
  <c r="BQ13" i="7"/>
  <c r="BX13" i="7" s="1"/>
  <c r="BY13" i="7" s="1"/>
  <c r="CA13" i="7" s="1"/>
  <c r="BN13" i="7"/>
  <c r="K42" i="7"/>
  <c r="O42" i="7"/>
  <c r="S42" i="7"/>
  <c r="S51" i="7" s="1"/>
  <c r="H46" i="7"/>
  <c r="L46" i="7"/>
  <c r="P46" i="7"/>
  <c r="T46" i="7"/>
  <c r="L40" i="7"/>
  <c r="P40" i="7"/>
  <c r="T40" i="7"/>
  <c r="AY30" i="7"/>
  <c r="BM9" i="7"/>
  <c r="BR9" i="7"/>
  <c r="BP10" i="7"/>
  <c r="BP11" i="7"/>
  <c r="BP13" i="7"/>
  <c r="BN12" i="7"/>
  <c r="BL9" i="7"/>
  <c r="BR14" i="7"/>
  <c r="AY21" i="7"/>
  <c r="J40" i="7"/>
  <c r="N40" i="7"/>
  <c r="R40" i="7"/>
  <c r="I39" i="7"/>
  <c r="M39" i="7"/>
  <c r="M33" i="7"/>
  <c r="M49" i="7" s="1"/>
  <c r="Q39" i="7"/>
  <c r="Q51" i="7" s="1"/>
  <c r="Q33" i="7"/>
  <c r="Q49" i="7" s="1"/>
  <c r="AY19" i="7"/>
  <c r="AY25" i="7"/>
  <c r="AY29" i="7"/>
  <c r="I33" i="7"/>
  <c r="I49" i="7" s="1"/>
  <c r="H40" i="7"/>
  <c r="AY26" i="7"/>
  <c r="L41" i="7"/>
  <c r="AY39" i="7"/>
  <c r="J39" i="7"/>
  <c r="N39" i="7"/>
  <c r="N33" i="7"/>
  <c r="N49" i="7" s="1"/>
  <c r="R39" i="7"/>
  <c r="R33" i="7"/>
  <c r="R49" i="7" s="1"/>
  <c r="I51" i="7"/>
  <c r="M51" i="7"/>
  <c r="I47" i="7"/>
  <c r="I40" i="7"/>
  <c r="M40" i="7"/>
  <c r="M41" i="7" s="1"/>
  <c r="Q40" i="7"/>
  <c r="J33" i="7"/>
  <c r="J49" i="7" s="1"/>
  <c r="H42" i="7"/>
  <c r="V52" i="7"/>
  <c r="V53" i="7" s="1"/>
  <c r="Z52" i="7"/>
  <c r="AD52" i="7"/>
  <c r="AH52" i="7"/>
  <c r="AH53" i="7" s="1"/>
  <c r="AL52" i="7"/>
  <c r="AL53" i="7" s="1"/>
  <c r="AP52" i="7"/>
  <c r="AT52" i="7"/>
  <c r="AX52" i="7"/>
  <c r="AX53" i="7" s="1"/>
  <c r="AO52" i="7"/>
  <c r="K33" i="7"/>
  <c r="O33" i="7"/>
  <c r="O49" i="7" s="1"/>
  <c r="S33" i="7"/>
  <c r="S49" i="7" s="1"/>
  <c r="H45" i="7"/>
  <c r="H47" i="7" s="1"/>
  <c r="L45" i="7"/>
  <c r="P45" i="7"/>
  <c r="T45" i="7"/>
  <c r="R51" i="7"/>
  <c r="J46" i="7"/>
  <c r="N46" i="7"/>
  <c r="R46" i="7"/>
  <c r="R47" i="7" s="1"/>
  <c r="BN39" i="7"/>
  <c r="AY46" i="7"/>
  <c r="U47" i="7"/>
  <c r="U52" i="7"/>
  <c r="BN46" i="7"/>
  <c r="AC47" i="7"/>
  <c r="AC52" i="7"/>
  <c r="AK47" i="7"/>
  <c r="AK52" i="7"/>
  <c r="AS47" i="7"/>
  <c r="AS52" i="7"/>
  <c r="AS53" i="7" s="1"/>
  <c r="AW52" i="7"/>
  <c r="H33" i="7"/>
  <c r="H37" i="7" s="1"/>
  <c r="H39" i="7"/>
  <c r="L33" i="7"/>
  <c r="L49" i="7" s="1"/>
  <c r="L39" i="7"/>
  <c r="P33" i="7"/>
  <c r="P49" i="7" s="1"/>
  <c r="P39" i="7"/>
  <c r="P41" i="7" s="1"/>
  <c r="T33" i="7"/>
  <c r="T49" i="7" s="1"/>
  <c r="T39" i="7"/>
  <c r="T41" i="7" s="1"/>
  <c r="O51" i="7"/>
  <c r="K40" i="7"/>
  <c r="O40" i="7"/>
  <c r="O41" i="7" s="1"/>
  <c r="S40" i="7"/>
  <c r="AY32" i="7"/>
  <c r="K39" i="7"/>
  <c r="X51" i="7"/>
  <c r="BN48" i="7"/>
  <c r="AB51" i="7"/>
  <c r="AF51" i="7"/>
  <c r="AJ51" i="7"/>
  <c r="AJ53" i="7" s="1"/>
  <c r="AN51" i="7"/>
  <c r="AR51" i="7"/>
  <c r="AV51" i="7"/>
  <c r="Y52" i="7"/>
  <c r="V47" i="7"/>
  <c r="Z47" i="7"/>
  <c r="AD47" i="7"/>
  <c r="AH47" i="7"/>
  <c r="AL47" i="7"/>
  <c r="AP47" i="7"/>
  <c r="AT47" i="7"/>
  <c r="AX47" i="7"/>
  <c r="AY48" i="7"/>
  <c r="W52" i="7"/>
  <c r="AA52" i="7"/>
  <c r="AE52" i="7"/>
  <c r="AI52" i="7"/>
  <c r="AM52" i="7"/>
  <c r="AQ52" i="7"/>
  <c r="AU52" i="7"/>
  <c r="AY49" i="7"/>
  <c r="AG51" i="7"/>
  <c r="AO51" i="7"/>
  <c r="AW51" i="7"/>
  <c r="X44" i="7"/>
  <c r="AB44" i="7"/>
  <c r="AF44" i="7"/>
  <c r="AJ44" i="7"/>
  <c r="AN44" i="7"/>
  <c r="AR44" i="7"/>
  <c r="AV44" i="7"/>
  <c r="BN43" i="7"/>
  <c r="X50" i="7"/>
  <c r="AB50" i="7"/>
  <c r="AF50" i="7"/>
  <c r="AJ50" i="7"/>
  <c r="AN50" i="7"/>
  <c r="AR50" i="7"/>
  <c r="AV50" i="7"/>
  <c r="BN49" i="7"/>
  <c r="BN45" i="7"/>
  <c r="AY45" i="7"/>
  <c r="W51" i="7"/>
  <c r="AA51" i="7"/>
  <c r="AE51" i="7"/>
  <c r="AI51" i="7"/>
  <c r="AM51" i="7"/>
  <c r="AQ51" i="7"/>
  <c r="AU51" i="7"/>
  <c r="U51" i="7"/>
  <c r="X52" i="7"/>
  <c r="AF52" i="7"/>
  <c r="AN52" i="7"/>
  <c r="AV52" i="7"/>
  <c r="AG53" i="7" l="1"/>
  <c r="AR53" i="7"/>
  <c r="H43" i="7"/>
  <c r="H44" i="7" s="1"/>
  <c r="AC53" i="7"/>
  <c r="P47" i="7"/>
  <c r="AT53" i="7"/>
  <c r="AD53" i="7"/>
  <c r="T51" i="7"/>
  <c r="M43" i="7"/>
  <c r="M44" i="7" s="1"/>
  <c r="AI53" i="7"/>
  <c r="AP53" i="7"/>
  <c r="Z53" i="7"/>
  <c r="AY41" i="7"/>
  <c r="S41" i="7"/>
  <c r="J43" i="7"/>
  <c r="J44" i="7" s="1"/>
  <c r="AK53" i="7"/>
  <c r="K51" i="7"/>
  <c r="AN53" i="7"/>
  <c r="AY42" i="7"/>
  <c r="AB53" i="7"/>
  <c r="AV53" i="7"/>
  <c r="H51" i="7"/>
  <c r="N47" i="7"/>
  <c r="N51" i="7"/>
  <c r="BN14" i="7"/>
  <c r="P37" i="7"/>
  <c r="J47" i="7"/>
  <c r="L51" i="7"/>
  <c r="BN41" i="7"/>
  <c r="R37" i="7"/>
  <c r="J51" i="7"/>
  <c r="BS9" i="7"/>
  <c r="BN44" i="7"/>
  <c r="Y53" i="7"/>
  <c r="K41" i="7"/>
  <c r="Q41" i="7"/>
  <c r="AF53" i="7"/>
  <c r="R43" i="7"/>
  <c r="R44" i="7" s="1"/>
  <c r="I41" i="7"/>
  <c r="I37" i="7"/>
  <c r="K49" i="7"/>
  <c r="K43" i="7"/>
  <c r="K44" i="7" s="1"/>
  <c r="X53" i="7"/>
  <c r="AU53" i="7"/>
  <c r="AE53" i="7"/>
  <c r="P50" i="7"/>
  <c r="L37" i="7"/>
  <c r="AW53" i="7"/>
  <c r="AY52" i="7"/>
  <c r="BN52" i="7"/>
  <c r="U53" i="7"/>
  <c r="S43" i="7"/>
  <c r="S44" i="7" s="1"/>
  <c r="S37" i="7"/>
  <c r="K37" i="7"/>
  <c r="R50" i="7"/>
  <c r="N37" i="7"/>
  <c r="L47" i="7"/>
  <c r="M37" i="7"/>
  <c r="P43" i="7"/>
  <c r="P44" i="7" s="1"/>
  <c r="BN9" i="7"/>
  <c r="S50" i="7"/>
  <c r="Q50" i="7"/>
  <c r="BP12" i="7"/>
  <c r="BN51" i="7"/>
  <c r="AY51" i="7"/>
  <c r="AY50" i="7"/>
  <c r="AQ53" i="7"/>
  <c r="AA53" i="7"/>
  <c r="T43" i="7"/>
  <c r="T44" i="7" s="1"/>
  <c r="O50" i="7"/>
  <c r="J50" i="7"/>
  <c r="H41" i="7"/>
  <c r="AY40" i="7"/>
  <c r="I50" i="7"/>
  <c r="M50" i="7"/>
  <c r="M52" i="7"/>
  <c r="M53" i="7" s="1"/>
  <c r="R41" i="7"/>
  <c r="BO13" i="7"/>
  <c r="CD13" i="7" s="1"/>
  <c r="BV13" i="7"/>
  <c r="BQ9" i="7"/>
  <c r="L50" i="7"/>
  <c r="N50" i="7"/>
  <c r="P51" i="7"/>
  <c r="J41" i="7"/>
  <c r="BV10" i="7"/>
  <c r="BO10" i="7"/>
  <c r="CD10" i="7" s="1"/>
  <c r="T50" i="7"/>
  <c r="BN47" i="7"/>
  <c r="BO47" i="7" s="1"/>
  <c r="BQ47" i="7" s="1"/>
  <c r="AY47" i="7"/>
  <c r="O43" i="7"/>
  <c r="O44" i="7" s="1"/>
  <c r="AO53" i="7"/>
  <c r="BN50" i="7"/>
  <c r="Q43" i="7"/>
  <c r="Q44" i="7" s="1"/>
  <c r="AM53" i="7"/>
  <c r="W53" i="7"/>
  <c r="L43" i="7"/>
  <c r="L44" i="7" s="1"/>
  <c r="T37" i="7"/>
  <c r="H49" i="7"/>
  <c r="AY33" i="7"/>
  <c r="O37" i="7"/>
  <c r="N43" i="7"/>
  <c r="N44" i="7" s="1"/>
  <c r="J37" i="7"/>
  <c r="T47" i="7"/>
  <c r="I43" i="7"/>
  <c r="I44" i="7" s="1"/>
  <c r="Q37" i="7"/>
  <c r="N41" i="7"/>
  <c r="BV11" i="7"/>
  <c r="BO11" i="7"/>
  <c r="CD11" i="7" s="1"/>
  <c r="BQ14" i="7"/>
  <c r="S52" i="7" l="1"/>
  <c r="S53" i="7" s="1"/>
  <c r="J52" i="7"/>
  <c r="P52" i="7"/>
  <c r="P53" i="7" s="1"/>
  <c r="T52" i="7"/>
  <c r="T53" i="7" s="1"/>
  <c r="L52" i="7"/>
  <c r="L53" i="7" s="1"/>
  <c r="J53" i="7"/>
  <c r="R52" i="7"/>
  <c r="R53" i="7" s="1"/>
  <c r="H50" i="7"/>
  <c r="H52" i="7"/>
  <c r="O52" i="7"/>
  <c r="O53" i="7" s="1"/>
  <c r="BV12" i="7"/>
  <c r="BO12" i="7"/>
  <c r="CD12" i="7" s="1"/>
  <c r="BP14" i="7"/>
  <c r="BO14" i="7" s="1"/>
  <c r="I52" i="7"/>
  <c r="I53" i="7" s="1"/>
  <c r="Q52" i="7"/>
  <c r="Q53" i="7" s="1"/>
  <c r="AY43" i="7"/>
  <c r="AY53" i="7"/>
  <c r="BN53" i="7"/>
  <c r="BP9" i="7"/>
  <c r="N52" i="7"/>
  <c r="N53" i="7" s="1"/>
  <c r="AY44" i="7"/>
  <c r="K52" i="7"/>
  <c r="K53" i="7" s="1"/>
  <c r="K50" i="7"/>
  <c r="AY11" i="1" l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M10" i="1"/>
  <c r="BL10" i="1"/>
  <c r="BI10" i="1"/>
  <c r="BH10" i="1"/>
  <c r="BC10" i="1"/>
  <c r="BK10" i="1"/>
  <c r="BG10" i="1"/>
  <c r="BJ10" i="1" l="1"/>
  <c r="BF10" i="1"/>
  <c r="BE10" i="1"/>
  <c r="BD10" i="1"/>
  <c r="BB10" i="1"/>
  <c r="BA10" i="1"/>
  <c r="AZ10" i="1"/>
  <c r="AY10" i="1"/>
  <c r="I102" i="1"/>
  <c r="I121" i="1" s="1"/>
  <c r="J102" i="1"/>
  <c r="K102" i="1"/>
  <c r="K121" i="1" s="1"/>
  <c r="L102" i="1"/>
  <c r="L121" i="1" s="1"/>
  <c r="M102" i="1"/>
  <c r="N102" i="1"/>
  <c r="N121" i="1" s="1"/>
  <c r="O102" i="1"/>
  <c r="O121" i="1" s="1"/>
  <c r="P102" i="1"/>
  <c r="P121" i="1" s="1"/>
  <c r="Q102" i="1"/>
  <c r="Q121" i="1" s="1"/>
  <c r="R102" i="1"/>
  <c r="R121" i="1" s="1"/>
  <c r="S102" i="1"/>
  <c r="T102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I104" i="1"/>
  <c r="J104" i="1"/>
  <c r="J136" i="1" s="1"/>
  <c r="K104" i="1"/>
  <c r="K136" i="1" s="1"/>
  <c r="L104" i="1"/>
  <c r="L136" i="1" s="1"/>
  <c r="M104" i="1"/>
  <c r="M136" i="1" s="1"/>
  <c r="N104" i="1"/>
  <c r="N136" i="1" s="1"/>
  <c r="O104" i="1"/>
  <c r="O136" i="1" s="1"/>
  <c r="P104" i="1"/>
  <c r="Q104" i="1"/>
  <c r="Q136" i="1" s="1"/>
  <c r="R104" i="1"/>
  <c r="R136" i="1" s="1"/>
  <c r="S104" i="1"/>
  <c r="S136" i="1" s="1"/>
  <c r="T104" i="1"/>
  <c r="T136" i="1" s="1"/>
  <c r="U136" i="1"/>
  <c r="V136" i="1"/>
  <c r="W136" i="1"/>
  <c r="X136" i="1"/>
  <c r="Y136" i="1"/>
  <c r="AA136" i="1"/>
  <c r="AB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W136" i="1"/>
  <c r="AX136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I110" i="1"/>
  <c r="J110" i="1"/>
  <c r="J133" i="1" s="1"/>
  <c r="K110" i="1"/>
  <c r="L110" i="1"/>
  <c r="M110" i="1"/>
  <c r="N110" i="1"/>
  <c r="N133" i="1" s="1"/>
  <c r="O110" i="1"/>
  <c r="P110" i="1"/>
  <c r="Q110" i="1"/>
  <c r="R110" i="1"/>
  <c r="S110" i="1"/>
  <c r="T110" i="1"/>
  <c r="AT133" i="1"/>
  <c r="AX133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M121" i="1"/>
  <c r="T121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I136" i="1"/>
  <c r="P136" i="1"/>
  <c r="AC136" i="1"/>
  <c r="AV136" i="1"/>
  <c r="AY124" i="1" l="1"/>
  <c r="R130" i="1"/>
  <c r="N130" i="1"/>
  <c r="J130" i="1"/>
  <c r="P127" i="1"/>
  <c r="L127" i="1"/>
  <c r="AY110" i="1"/>
  <c r="AY108" i="1"/>
  <c r="AH128" i="1"/>
  <c r="L133" i="1"/>
  <c r="AX128" i="1"/>
  <c r="AN133" i="1"/>
  <c r="AV130" i="1"/>
  <c r="AS137" i="1"/>
  <c r="AS138" i="1" s="1"/>
  <c r="J127" i="1"/>
  <c r="I137" i="1"/>
  <c r="AU130" i="1"/>
  <c r="AU133" i="1"/>
  <c r="AU127" i="1"/>
  <c r="AU137" i="1"/>
  <c r="AU138" i="1" s="1"/>
  <c r="AT128" i="1"/>
  <c r="P134" i="1"/>
  <c r="L134" i="1"/>
  <c r="AT134" i="1"/>
  <c r="AT135" i="1" s="1"/>
  <c r="AN130" i="1"/>
  <c r="T130" i="1"/>
  <c r="P130" i="1"/>
  <c r="L130" i="1"/>
  <c r="T133" i="1"/>
  <c r="P133" i="1"/>
  <c r="AX137" i="1"/>
  <c r="AX138" i="1" s="1"/>
  <c r="N137" i="1"/>
  <c r="N138" i="1" s="1"/>
  <c r="AQ137" i="1"/>
  <c r="Q125" i="1"/>
  <c r="AU131" i="1"/>
  <c r="AY122" i="1"/>
  <c r="AY103" i="1"/>
  <c r="AY123" i="1"/>
  <c r="AY102" i="1"/>
  <c r="AV133" i="1"/>
  <c r="L137" i="1"/>
  <c r="AW134" i="1"/>
  <c r="I134" i="1"/>
  <c r="N127" i="1"/>
  <c r="P137" i="1"/>
  <c r="P138" i="1" s="1"/>
  <c r="J121" i="1"/>
  <c r="J137" i="1" s="1"/>
  <c r="T134" i="1"/>
  <c r="N125" i="1"/>
  <c r="AR130" i="1"/>
  <c r="AM137" i="1"/>
  <c r="AM138" i="1" s="1"/>
  <c r="AA137" i="1"/>
  <c r="AA138" i="1" s="1"/>
  <c r="T137" i="1"/>
  <c r="T138" i="1" s="1"/>
  <c r="O134" i="1"/>
  <c r="K131" i="1"/>
  <c r="AW137" i="1"/>
  <c r="AW138" i="1" s="1"/>
  <c r="M128" i="1"/>
  <c r="AU128" i="1"/>
  <c r="S128" i="1"/>
  <c r="O128" i="1"/>
  <c r="K128" i="1"/>
  <c r="U131" i="1"/>
  <c r="M131" i="1"/>
  <c r="S130" i="1"/>
  <c r="O130" i="1"/>
  <c r="K130" i="1"/>
  <c r="AQ133" i="1"/>
  <c r="AM133" i="1"/>
  <c r="S133" i="1"/>
  <c r="O133" i="1"/>
  <c r="K133" i="1"/>
  <c r="AS127" i="1"/>
  <c r="U127" i="1"/>
  <c r="AW133" i="1"/>
  <c r="U133" i="1"/>
  <c r="Q133" i="1"/>
  <c r="AY104" i="1"/>
  <c r="AS131" i="1"/>
  <c r="AR133" i="1"/>
  <c r="AQ128" i="1"/>
  <c r="AP133" i="1"/>
  <c r="AP134" i="1"/>
  <c r="AP137" i="1"/>
  <c r="AP138" i="1" s="1"/>
  <c r="AP128" i="1"/>
  <c r="AO130" i="1"/>
  <c r="AQ131" i="1"/>
  <c r="AO128" i="1"/>
  <c r="I128" i="1"/>
  <c r="AO134" i="1"/>
  <c r="M125" i="1"/>
  <c r="I131" i="1"/>
  <c r="Q134" i="1"/>
  <c r="M134" i="1"/>
  <c r="AU134" i="1"/>
  <c r="S134" i="1"/>
  <c r="K134" i="1"/>
  <c r="AW130" i="1"/>
  <c r="AS130" i="1"/>
  <c r="U130" i="1"/>
  <c r="U132" i="1" s="1"/>
  <c r="Q130" i="1"/>
  <c r="M130" i="1"/>
  <c r="I130" i="1"/>
  <c r="I125" i="1"/>
  <c r="AQ127" i="1"/>
  <c r="N131" i="1"/>
  <c r="AT137" i="1"/>
  <c r="AT138" i="1" s="1"/>
  <c r="AH137" i="1"/>
  <c r="AH138" i="1" s="1"/>
  <c r="X137" i="1"/>
  <c r="X138" i="1" s="1"/>
  <c r="M137" i="1"/>
  <c r="M138" i="1" s="1"/>
  <c r="R134" i="1"/>
  <c r="N134" i="1"/>
  <c r="N135" i="1" s="1"/>
  <c r="J134" i="1"/>
  <c r="J135" i="1" s="1"/>
  <c r="AR137" i="1"/>
  <c r="AR138" i="1" s="1"/>
  <c r="AX130" i="1"/>
  <c r="AP130" i="1"/>
  <c r="AV127" i="1"/>
  <c r="AR127" i="1"/>
  <c r="AN127" i="1"/>
  <c r="T127" i="1"/>
  <c r="Q128" i="1"/>
  <c r="Q137" i="1"/>
  <c r="Q138" i="1" s="1"/>
  <c r="AW131" i="1"/>
  <c r="AO131" i="1"/>
  <c r="Q131" i="1"/>
  <c r="AW128" i="1"/>
  <c r="AW127" i="1"/>
  <c r="AS134" i="1"/>
  <c r="AO127" i="1"/>
  <c r="Q127" i="1"/>
  <c r="M127" i="1"/>
  <c r="I127" i="1"/>
  <c r="AQ130" i="1"/>
  <c r="AS128" i="1"/>
  <c r="AO137" i="1"/>
  <c r="AO138" i="1" s="1"/>
  <c r="AQ134" i="1"/>
  <c r="U137" i="1"/>
  <c r="AN137" i="1"/>
  <c r="AN138" i="1" s="1"/>
  <c r="AM130" i="1"/>
  <c r="AM131" i="1"/>
  <c r="AM128" i="1"/>
  <c r="AM134" i="1"/>
  <c r="AM135" i="1" s="1"/>
  <c r="AM127" i="1"/>
  <c r="AL128" i="1"/>
  <c r="AL133" i="1"/>
  <c r="AL137" i="1"/>
  <c r="AL138" i="1" s="1"/>
  <c r="O137" i="1"/>
  <c r="O131" i="1"/>
  <c r="K137" i="1"/>
  <c r="K138" i="1" s="1"/>
  <c r="K125" i="1"/>
  <c r="AX131" i="1"/>
  <c r="AT131" i="1"/>
  <c r="AP131" i="1"/>
  <c r="AR128" i="1"/>
  <c r="AN128" i="1"/>
  <c r="AX127" i="1"/>
  <c r="AT127" i="1"/>
  <c r="AP127" i="1"/>
  <c r="I133" i="1"/>
  <c r="O127" i="1"/>
  <c r="K127" i="1"/>
  <c r="O125" i="1"/>
  <c r="AO133" i="1"/>
  <c r="S127" i="1"/>
  <c r="S121" i="1"/>
  <c r="S137" i="1" s="1"/>
  <c r="S138" i="1" s="1"/>
  <c r="M133" i="1"/>
  <c r="AS133" i="1"/>
  <c r="AX134" i="1"/>
  <c r="AX135" i="1" s="1"/>
  <c r="R125" i="1"/>
  <c r="AR131" i="1"/>
  <c r="AN131" i="1"/>
  <c r="AK137" i="1"/>
  <c r="AK138" i="1" s="1"/>
  <c r="AK134" i="1"/>
  <c r="AK130" i="1"/>
  <c r="AK131" i="1"/>
  <c r="AK128" i="1"/>
  <c r="AK133" i="1"/>
  <c r="AK135" i="1" s="1"/>
  <c r="AK127" i="1"/>
  <c r="AE134" i="1"/>
  <c r="AE133" i="1"/>
  <c r="AJ130" i="1"/>
  <c r="AJ127" i="1"/>
  <c r="AJ133" i="1"/>
  <c r="AJ131" i="1"/>
  <c r="AJ137" i="1"/>
  <c r="AJ138" i="1" s="1"/>
  <c r="AJ128" i="1"/>
  <c r="T131" i="1"/>
  <c r="T128" i="1"/>
  <c r="P128" i="1"/>
  <c r="P129" i="1" s="1"/>
  <c r="L128" i="1"/>
  <c r="R128" i="1"/>
  <c r="N128" i="1"/>
  <c r="J128" i="1"/>
  <c r="T125" i="1"/>
  <c r="P131" i="1"/>
  <c r="L125" i="1"/>
  <c r="AI137" i="1"/>
  <c r="AI138" i="1" s="1"/>
  <c r="AH130" i="1"/>
  <c r="AH133" i="1"/>
  <c r="AH131" i="1"/>
  <c r="AH127" i="1"/>
  <c r="AH134" i="1"/>
  <c r="AL127" i="1"/>
  <c r="AL131" i="1"/>
  <c r="AL134" i="1"/>
  <c r="AV131" i="1"/>
  <c r="AV137" i="1"/>
  <c r="AV138" i="1" s="1"/>
  <c r="AV128" i="1"/>
  <c r="AI134" i="1"/>
  <c r="AI133" i="1"/>
  <c r="AI131" i="1"/>
  <c r="AI128" i="1"/>
  <c r="AI130" i="1"/>
  <c r="AG137" i="1"/>
  <c r="AG138" i="1" s="1"/>
  <c r="AG131" i="1"/>
  <c r="AG128" i="1"/>
  <c r="AG134" i="1"/>
  <c r="AG130" i="1"/>
  <c r="AG133" i="1"/>
  <c r="AG127" i="1"/>
  <c r="AI127" i="1"/>
  <c r="AF127" i="1"/>
  <c r="AF130" i="1"/>
  <c r="AF133" i="1"/>
  <c r="AF134" i="1"/>
  <c r="AF137" i="1"/>
  <c r="AF138" i="1" s="1"/>
  <c r="AF131" i="1"/>
  <c r="AR134" i="1"/>
  <c r="AJ134" i="1"/>
  <c r="L131" i="1"/>
  <c r="AT130" i="1"/>
  <c r="AL130" i="1"/>
  <c r="AF128" i="1"/>
  <c r="P125" i="1"/>
  <c r="AB137" i="1"/>
  <c r="AB138" i="1" s="1"/>
  <c r="R137" i="1"/>
  <c r="R138" i="1" s="1"/>
  <c r="AV134" i="1"/>
  <c r="AN134" i="1"/>
  <c r="L138" i="1"/>
  <c r="AE137" i="1"/>
  <c r="AE138" i="1" s="1"/>
  <c r="AE131" i="1"/>
  <c r="AE130" i="1"/>
  <c r="AE128" i="1"/>
  <c r="AE127" i="1"/>
  <c r="AD134" i="1"/>
  <c r="AD137" i="1"/>
  <c r="AD138" i="1" s="1"/>
  <c r="AD128" i="1"/>
  <c r="AD130" i="1"/>
  <c r="AD131" i="1"/>
  <c r="AD133" i="1"/>
  <c r="AD127" i="1"/>
  <c r="AC130" i="1"/>
  <c r="AC137" i="1"/>
  <c r="AC138" i="1" s="1"/>
  <c r="AC133" i="1"/>
  <c r="AC131" i="1"/>
  <c r="AC128" i="1"/>
  <c r="AC134" i="1"/>
  <c r="AC127" i="1"/>
  <c r="AQ138" i="1"/>
  <c r="J138" i="1"/>
  <c r="R133" i="1"/>
  <c r="R131" i="1"/>
  <c r="R127" i="1"/>
  <c r="AB130" i="1"/>
  <c r="AB128" i="1"/>
  <c r="AB134" i="1"/>
  <c r="AB131" i="1"/>
  <c r="AB133" i="1"/>
  <c r="AB127" i="1"/>
  <c r="AB129" i="1" s="1"/>
  <c r="AA134" i="1"/>
  <c r="AA128" i="1"/>
  <c r="AA130" i="1"/>
  <c r="Z134" i="1"/>
  <c r="Z130" i="1"/>
  <c r="Z133" i="1"/>
  <c r="Z128" i="1"/>
  <c r="Z127" i="1"/>
  <c r="Z131" i="1"/>
  <c r="Z137" i="1"/>
  <c r="Z136" i="1"/>
  <c r="BN136" i="1" s="1"/>
  <c r="Y134" i="1"/>
  <c r="Y137" i="1"/>
  <c r="Y138" i="1" s="1"/>
  <c r="Y130" i="1"/>
  <c r="Y133" i="1"/>
  <c r="Y131" i="1"/>
  <c r="Y128" i="1"/>
  <c r="Y127" i="1"/>
  <c r="AA131" i="1"/>
  <c r="AA127" i="1"/>
  <c r="AA133" i="1"/>
  <c r="X130" i="1"/>
  <c r="X133" i="1"/>
  <c r="X131" i="1"/>
  <c r="X128" i="1"/>
  <c r="X134" i="1"/>
  <c r="X127" i="1"/>
  <c r="W137" i="1"/>
  <c r="W138" i="1" s="1"/>
  <c r="W131" i="1"/>
  <c r="W128" i="1"/>
  <c r="W134" i="1"/>
  <c r="W130" i="1"/>
  <c r="W133" i="1"/>
  <c r="W127" i="1"/>
  <c r="U128" i="1"/>
  <c r="U134" i="1"/>
  <c r="V128" i="1"/>
  <c r="V130" i="1"/>
  <c r="V127" i="1"/>
  <c r="V131" i="1"/>
  <c r="V134" i="1"/>
  <c r="V133" i="1"/>
  <c r="V137" i="1"/>
  <c r="V138" i="1" s="1"/>
  <c r="U138" i="1"/>
  <c r="H102" i="1"/>
  <c r="H121" i="1" s="1"/>
  <c r="H103" i="1"/>
  <c r="H104" i="1"/>
  <c r="H136" i="1" s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2" i="1"/>
  <c r="H123" i="1"/>
  <c r="H124" i="1"/>
  <c r="U139" i="1" l="1"/>
  <c r="S135" i="1"/>
  <c r="P139" i="1"/>
  <c r="K129" i="1"/>
  <c r="N132" i="1"/>
  <c r="AN135" i="1"/>
  <c r="O135" i="1"/>
  <c r="AJ132" i="1"/>
  <c r="R132" i="1"/>
  <c r="T132" i="1"/>
  <c r="N139" i="1"/>
  <c r="L129" i="1"/>
  <c r="AR132" i="1"/>
  <c r="AO132" i="1"/>
  <c r="T139" i="1"/>
  <c r="T135" i="1"/>
  <c r="L139" i="1"/>
  <c r="J139" i="1"/>
  <c r="R135" i="1"/>
  <c r="AV132" i="1"/>
  <c r="AH129" i="1"/>
  <c r="L135" i="1"/>
  <c r="P135" i="1"/>
  <c r="M140" i="1"/>
  <c r="S139" i="1"/>
  <c r="AX129" i="1"/>
  <c r="AU135" i="1"/>
  <c r="AW132" i="1"/>
  <c r="AW139" i="1"/>
  <c r="AS132" i="1"/>
  <c r="J129" i="1"/>
  <c r="M139" i="1"/>
  <c r="M141" i="1" s="1"/>
  <c r="I135" i="1"/>
  <c r="K139" i="1"/>
  <c r="K132" i="1"/>
  <c r="AW135" i="1"/>
  <c r="P132" i="1"/>
  <c r="I140" i="1"/>
  <c r="T129" i="1"/>
  <c r="AR135" i="1"/>
  <c r="O129" i="1"/>
  <c r="O140" i="1"/>
  <c r="Q140" i="1"/>
  <c r="O139" i="1"/>
  <c r="N129" i="1"/>
  <c r="AU132" i="1"/>
  <c r="O138" i="1"/>
  <c r="I138" i="1"/>
  <c r="M129" i="1"/>
  <c r="AN139" i="1"/>
  <c r="Q132" i="1"/>
  <c r="Q135" i="1"/>
  <c r="L132" i="1"/>
  <c r="AV129" i="1"/>
  <c r="AN132" i="1"/>
  <c r="M135" i="1"/>
  <c r="AT129" i="1"/>
  <c r="O132" i="1"/>
  <c r="AS129" i="1"/>
  <c r="AS139" i="1"/>
  <c r="AV139" i="1"/>
  <c r="AU129" i="1"/>
  <c r="AU139" i="1"/>
  <c r="AU140" i="1"/>
  <c r="AT140" i="1"/>
  <c r="AL129" i="1"/>
  <c r="S129" i="1"/>
  <c r="AQ135" i="1"/>
  <c r="I132" i="1"/>
  <c r="AR129" i="1"/>
  <c r="M132" i="1"/>
  <c r="AY127" i="1"/>
  <c r="AY134" i="1"/>
  <c r="AY137" i="1"/>
  <c r="AW129" i="1"/>
  <c r="AW140" i="1"/>
  <c r="AX139" i="1"/>
  <c r="Q139" i="1"/>
  <c r="K135" i="1"/>
  <c r="AY136" i="1"/>
  <c r="AY133" i="1"/>
  <c r="J131" i="1"/>
  <c r="J132" i="1" s="1"/>
  <c r="I139" i="1"/>
  <c r="AH132" i="1"/>
  <c r="AY125" i="1"/>
  <c r="J125" i="1"/>
  <c r="AS140" i="1"/>
  <c r="AR139" i="1"/>
  <c r="AQ140" i="1"/>
  <c r="AQ139" i="1"/>
  <c r="AQ129" i="1"/>
  <c r="AQ132" i="1"/>
  <c r="AP140" i="1"/>
  <c r="AP135" i="1"/>
  <c r="AP139" i="1"/>
  <c r="AP129" i="1"/>
  <c r="AO135" i="1"/>
  <c r="AO139" i="1"/>
  <c r="AO140" i="1"/>
  <c r="AO129" i="1"/>
  <c r="AV140" i="1"/>
  <c r="AV141" i="1" s="1"/>
  <c r="AR140" i="1"/>
  <c r="AE135" i="1"/>
  <c r="AP132" i="1"/>
  <c r="I129" i="1"/>
  <c r="AT139" i="1"/>
  <c r="T140" i="1"/>
  <c r="T141" i="1" s="1"/>
  <c r="K140" i="1"/>
  <c r="Q129" i="1"/>
  <c r="AN129" i="1"/>
  <c r="AX132" i="1"/>
  <c r="AM139" i="1"/>
  <c r="AM132" i="1"/>
  <c r="AM129" i="1"/>
  <c r="AM140" i="1"/>
  <c r="AL135" i="1"/>
  <c r="AL132" i="1"/>
  <c r="AS135" i="1"/>
  <c r="AV135" i="1"/>
  <c r="AL140" i="1"/>
  <c r="AX140" i="1"/>
  <c r="AX141" i="1" s="1"/>
  <c r="S125" i="1"/>
  <c r="AL139" i="1"/>
  <c r="S131" i="1"/>
  <c r="AK132" i="1"/>
  <c r="AK139" i="1"/>
  <c r="AK129" i="1"/>
  <c r="AK140" i="1"/>
  <c r="AJ129" i="1"/>
  <c r="AJ139" i="1"/>
  <c r="AJ140" i="1"/>
  <c r="AJ135" i="1"/>
  <c r="P140" i="1"/>
  <c r="P141" i="1" s="1"/>
  <c r="N140" i="1"/>
  <c r="L140" i="1"/>
  <c r="L141" i="1" s="1"/>
  <c r="AH139" i="1"/>
  <c r="AH135" i="1"/>
  <c r="AH140" i="1"/>
  <c r="AI129" i="1"/>
  <c r="AI140" i="1"/>
  <c r="AI139" i="1"/>
  <c r="AI135" i="1"/>
  <c r="AI132" i="1"/>
  <c r="AG132" i="1"/>
  <c r="AG129" i="1"/>
  <c r="AG140" i="1"/>
  <c r="AG139" i="1"/>
  <c r="AG135" i="1"/>
  <c r="AF132" i="1"/>
  <c r="AF139" i="1"/>
  <c r="AF129" i="1"/>
  <c r="BN127" i="1"/>
  <c r="BN133" i="1"/>
  <c r="BN130" i="1"/>
  <c r="AF135" i="1"/>
  <c r="BN131" i="1"/>
  <c r="U129" i="1"/>
  <c r="BN128" i="1"/>
  <c r="AT132" i="1"/>
  <c r="R140" i="1"/>
  <c r="AF140" i="1"/>
  <c r="AN140" i="1"/>
  <c r="AN141" i="1" s="1"/>
  <c r="BN137" i="1"/>
  <c r="H137" i="1"/>
  <c r="H138" i="1" s="1"/>
  <c r="H125" i="1"/>
  <c r="U135" i="1"/>
  <c r="BN134" i="1"/>
  <c r="AA132" i="1"/>
  <c r="R139" i="1"/>
  <c r="AE140" i="1"/>
  <c r="AE132" i="1"/>
  <c r="AD135" i="1"/>
  <c r="AE129" i="1"/>
  <c r="AE139" i="1"/>
  <c r="AE141" i="1" s="1"/>
  <c r="AD140" i="1"/>
  <c r="AD139" i="1"/>
  <c r="AD132" i="1"/>
  <c r="AD129" i="1"/>
  <c r="AC135" i="1"/>
  <c r="AC139" i="1"/>
  <c r="AC129" i="1"/>
  <c r="AC132" i="1"/>
  <c r="AC140" i="1"/>
  <c r="AA135" i="1"/>
  <c r="R129" i="1"/>
  <c r="X132" i="1"/>
  <c r="AB132" i="1"/>
  <c r="AB140" i="1"/>
  <c r="AB139" i="1"/>
  <c r="AB135" i="1"/>
  <c r="AA140" i="1"/>
  <c r="AA129" i="1"/>
  <c r="Z139" i="1"/>
  <c r="Z132" i="1"/>
  <c r="Z135" i="1"/>
  <c r="Z129" i="1"/>
  <c r="Z138" i="1"/>
  <c r="BN138" i="1" s="1"/>
  <c r="Z140" i="1"/>
  <c r="Y132" i="1"/>
  <c r="Y135" i="1"/>
  <c r="Y139" i="1"/>
  <c r="Y140" i="1"/>
  <c r="Y129" i="1"/>
  <c r="AA139" i="1"/>
  <c r="X135" i="1"/>
  <c r="X140" i="1"/>
  <c r="X129" i="1"/>
  <c r="X139" i="1"/>
  <c r="W129" i="1"/>
  <c r="W140" i="1"/>
  <c r="W135" i="1"/>
  <c r="W132" i="1"/>
  <c r="W139" i="1"/>
  <c r="U140" i="1"/>
  <c r="V139" i="1"/>
  <c r="V132" i="1"/>
  <c r="V129" i="1"/>
  <c r="V135" i="1"/>
  <c r="V140" i="1"/>
  <c r="V141" i="1" s="1"/>
  <c r="H131" i="1"/>
  <c r="H130" i="1"/>
  <c r="H133" i="1"/>
  <c r="H128" i="1"/>
  <c r="H134" i="1"/>
  <c r="H127" i="1"/>
  <c r="N141" i="1" l="1"/>
  <c r="AW141" i="1"/>
  <c r="K141" i="1"/>
  <c r="O141" i="1"/>
  <c r="I141" i="1"/>
  <c r="AS141" i="1"/>
  <c r="AT141" i="1"/>
  <c r="Q141" i="1"/>
  <c r="AU141" i="1"/>
  <c r="R141" i="1"/>
  <c r="AF141" i="1"/>
  <c r="AY139" i="1"/>
  <c r="AY129" i="1"/>
  <c r="AY135" i="1"/>
  <c r="J140" i="1"/>
  <c r="J141" i="1" s="1"/>
  <c r="AY140" i="1"/>
  <c r="AH141" i="1"/>
  <c r="AR141" i="1"/>
  <c r="AY138" i="1"/>
  <c r="AQ141" i="1"/>
  <c r="AP141" i="1"/>
  <c r="AO141" i="1"/>
  <c r="AM141" i="1"/>
  <c r="AL141" i="1"/>
  <c r="S132" i="1"/>
  <c r="S140" i="1"/>
  <c r="S141" i="1" s="1"/>
  <c r="AK141" i="1"/>
  <c r="AJ141" i="1"/>
  <c r="AI141" i="1"/>
  <c r="AG141" i="1"/>
  <c r="BN139" i="1"/>
  <c r="U141" i="1"/>
  <c r="BN140" i="1"/>
  <c r="BN129" i="1"/>
  <c r="BN135" i="1"/>
  <c r="BN132" i="1"/>
  <c r="AD141" i="1"/>
  <c r="BN19" i="1"/>
  <c r="BN11" i="1"/>
  <c r="BN92" i="1"/>
  <c r="BN15" i="1"/>
  <c r="BN23" i="1"/>
  <c r="AC141" i="1"/>
  <c r="BN17" i="1"/>
  <c r="BN13" i="1"/>
  <c r="BN73" i="1"/>
  <c r="BN57" i="1"/>
  <c r="BN53" i="1"/>
  <c r="BN45" i="1"/>
  <c r="BN41" i="1"/>
  <c r="BN33" i="1"/>
  <c r="BN14" i="1"/>
  <c r="BN67" i="1"/>
  <c r="BN55" i="1"/>
  <c r="BN47" i="1"/>
  <c r="BN39" i="1"/>
  <c r="BN35" i="1"/>
  <c r="BN28" i="1"/>
  <c r="BN12" i="1"/>
  <c r="AB141" i="1"/>
  <c r="BN26" i="1"/>
  <c r="BN24" i="1"/>
  <c r="BN22" i="1"/>
  <c r="BN20" i="1"/>
  <c r="BN16" i="1"/>
  <c r="AA141" i="1"/>
  <c r="BN101" i="1"/>
  <c r="BN100" i="1"/>
  <c r="BN89" i="1"/>
  <c r="BN84" i="1"/>
  <c r="BN82" i="1"/>
  <c r="BN80" i="1"/>
  <c r="BN79" i="1"/>
  <c r="BN69" i="1"/>
  <c r="BN87" i="1"/>
  <c r="BN51" i="1"/>
  <c r="BN43" i="1"/>
  <c r="BN37" i="1"/>
  <c r="BN75" i="1"/>
  <c r="Z141" i="1"/>
  <c r="BN63" i="1"/>
  <c r="Y141" i="1"/>
  <c r="BN29" i="1"/>
  <c r="X141" i="1"/>
  <c r="BN59" i="1"/>
  <c r="BN31" i="1"/>
  <c r="BN61" i="1"/>
  <c r="W141" i="1"/>
  <c r="BN65" i="1"/>
  <c r="BN21" i="1"/>
  <c r="BN49" i="1"/>
  <c r="BN95" i="1"/>
  <c r="BN90" i="1"/>
  <c r="BN86" i="1"/>
  <c r="BN85" i="1"/>
  <c r="BN83" i="1"/>
  <c r="BN81" i="1"/>
  <c r="BN78" i="1"/>
  <c r="BN76" i="1"/>
  <c r="BN74" i="1"/>
  <c r="BN72" i="1"/>
  <c r="BN70" i="1"/>
  <c r="BN68" i="1"/>
  <c r="BN64" i="1"/>
  <c r="BN62" i="1"/>
  <c r="BN60" i="1"/>
  <c r="BN58" i="1"/>
  <c r="BN54" i="1"/>
  <c r="BN52" i="1"/>
  <c r="BN50" i="1"/>
  <c r="BN48" i="1"/>
  <c r="BN46" i="1"/>
  <c r="BN44" i="1"/>
  <c r="BN42" i="1"/>
  <c r="BN40" i="1"/>
  <c r="BN36" i="1"/>
  <c r="BN34" i="1"/>
  <c r="BN32" i="1"/>
  <c r="BN30" i="1"/>
  <c r="BN27" i="1"/>
  <c r="BN99" i="1"/>
  <c r="BN98" i="1"/>
  <c r="BN96" i="1"/>
  <c r="BN97" i="1"/>
  <c r="BN94" i="1"/>
  <c r="BN93" i="1"/>
  <c r="BN91" i="1"/>
  <c r="BN88" i="1"/>
  <c r="BN77" i="1"/>
  <c r="BN71" i="1"/>
  <c r="H135" i="1"/>
  <c r="H139" i="1"/>
  <c r="BN66" i="1"/>
  <c r="H129" i="1"/>
  <c r="BN56" i="1"/>
  <c r="H140" i="1"/>
  <c r="H132" i="1"/>
  <c r="BN38" i="1"/>
  <c r="BN25" i="1"/>
  <c r="BN18" i="1"/>
  <c r="D9" i="5"/>
  <c r="E9" i="5" s="1"/>
  <c r="D8" i="5"/>
  <c r="E8" i="5" s="1"/>
  <c r="E4" i="5"/>
  <c r="E3" i="5"/>
  <c r="AY141" i="1" l="1"/>
  <c r="E5" i="5"/>
  <c r="E6" i="5" s="1"/>
  <c r="E7" i="5" s="1"/>
  <c r="BN141" i="1"/>
  <c r="E10" i="5"/>
  <c r="E11" i="5" s="1"/>
  <c r="E12" i="5" s="1"/>
  <c r="E13" i="5" s="1"/>
  <c r="E14" i="5" s="1"/>
  <c r="E16" i="5" l="1"/>
  <c r="L9" i="2" l="1"/>
  <c r="G9" i="2"/>
  <c r="C9" i="2"/>
  <c r="N8" i="2"/>
  <c r="H8" i="2"/>
  <c r="J8" i="2" s="1"/>
  <c r="E8" i="2"/>
  <c r="M7" i="2"/>
  <c r="N7" i="2" s="1"/>
  <c r="H7" i="2"/>
  <c r="J7" i="2" s="1"/>
  <c r="E7" i="2"/>
  <c r="N6" i="2"/>
  <c r="H6" i="2"/>
  <c r="J6" i="2" s="1"/>
  <c r="E6" i="2"/>
  <c r="N5" i="2"/>
  <c r="H5" i="2"/>
  <c r="J5" i="2" s="1"/>
  <c r="E5" i="2"/>
  <c r="N4" i="2"/>
  <c r="H4" i="2"/>
  <c r="E4" i="2"/>
  <c r="N3" i="2"/>
  <c r="H3" i="2"/>
  <c r="J3" i="2" s="1"/>
  <c r="E3" i="2"/>
  <c r="E9" i="2" l="1"/>
  <c r="E11" i="2" s="1"/>
  <c r="E12" i="2" s="1"/>
  <c r="H9" i="2"/>
  <c r="N9" i="2"/>
  <c r="N10" i="2" s="1"/>
  <c r="N11" i="2" s="1"/>
  <c r="N12" i="2" s="1"/>
  <c r="J4" i="2"/>
  <c r="J9" i="2" s="1"/>
  <c r="J10" i="2" s="1"/>
  <c r="J11" i="2" s="1"/>
  <c r="J12" i="2" s="1"/>
  <c r="K12" i="2" s="1"/>
  <c r="P12" i="2" l="1"/>
  <c r="BS22" i="1" l="1"/>
  <c r="BS29" i="1"/>
  <c r="BS36" i="1"/>
  <c r="BS43" i="1"/>
  <c r="BS51" i="1"/>
  <c r="BS59" i="1"/>
  <c r="BS67" i="1"/>
  <c r="BS71" i="1"/>
  <c r="BS75" i="1"/>
  <c r="BS79" i="1"/>
  <c r="BS90" i="1"/>
  <c r="BS96" i="1"/>
  <c r="BS14" i="1"/>
  <c r="BS11" i="1"/>
  <c r="BS18" i="1"/>
  <c r="BS26" i="1"/>
  <c r="BS33" i="1"/>
  <c r="BS66" i="1"/>
  <c r="BS70" i="1"/>
  <c r="BS77" i="1"/>
  <c r="BS84" i="1"/>
  <c r="BS89" i="1"/>
  <c r="BS39" i="1"/>
  <c r="BS47" i="1"/>
  <c r="BS55" i="1"/>
  <c r="BS63" i="1"/>
  <c r="BS69" i="1"/>
  <c r="BS73" i="1"/>
  <c r="BS13" i="1"/>
  <c r="BS21" i="1"/>
  <c r="BS42" i="1"/>
  <c r="BS50" i="1"/>
  <c r="BS58" i="1"/>
  <c r="BS48" i="1"/>
  <c r="BS87" i="1"/>
  <c r="BS99" i="1"/>
  <c r="BQ10" i="1"/>
  <c r="BS82" i="1"/>
  <c r="BS86" i="1"/>
  <c r="BS94" i="1"/>
  <c r="BS17" i="1"/>
  <c r="BS25" i="1"/>
  <c r="BS32" i="1"/>
  <c r="BS46" i="1"/>
  <c r="BS54" i="1"/>
  <c r="BS62" i="1"/>
  <c r="BS78" i="1"/>
  <c r="BS81" i="1"/>
  <c r="BS93" i="1"/>
  <c r="BS98" i="1"/>
  <c r="BS16" i="1"/>
  <c r="BS24" i="1"/>
  <c r="BS31" i="1"/>
  <c r="BS38" i="1"/>
  <c r="BS45" i="1"/>
  <c r="BS53" i="1"/>
  <c r="BS61" i="1"/>
  <c r="BS72" i="1"/>
  <c r="BS80" i="1"/>
  <c r="BS85" i="1"/>
  <c r="BS92" i="1"/>
  <c r="BS10" i="1"/>
  <c r="BS15" i="1"/>
  <c r="BS23" i="1"/>
  <c r="BS30" i="1"/>
  <c r="BS37" i="1"/>
  <c r="BS44" i="1"/>
  <c r="BS52" i="1"/>
  <c r="BS60" i="1"/>
  <c r="BS68" i="1"/>
  <c r="BS91" i="1"/>
  <c r="BS97" i="1"/>
  <c r="BS101" i="1"/>
  <c r="BS20" i="1"/>
  <c r="BS28" i="1"/>
  <c r="BS35" i="1"/>
  <c r="BS41" i="1"/>
  <c r="BS49" i="1"/>
  <c r="BS57" i="1"/>
  <c r="BS65" i="1"/>
  <c r="BS74" i="1"/>
  <c r="BS76" i="1"/>
  <c r="BS88" i="1"/>
  <c r="BS95" i="1"/>
  <c r="BS100" i="1"/>
  <c r="BS12" i="1"/>
  <c r="BS19" i="1"/>
  <c r="BS27" i="1"/>
  <c r="BS34" i="1"/>
  <c r="BS40" i="1"/>
  <c r="BS56" i="1"/>
  <c r="BS64" i="1"/>
  <c r="BS83" i="1"/>
  <c r="BS9" i="1" l="1"/>
  <c r="BR101" i="1" l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R87" i="1"/>
  <c r="BR86" i="1"/>
  <c r="BR85" i="1"/>
  <c r="BR84" i="1"/>
  <c r="BR83" i="1"/>
  <c r="BR82" i="1"/>
  <c r="BR81" i="1"/>
  <c r="BR80" i="1"/>
  <c r="BR79" i="1"/>
  <c r="BR78" i="1"/>
  <c r="BQ90" i="1" l="1"/>
  <c r="BQ83" i="1"/>
  <c r="BQ84" i="1"/>
  <c r="BQ87" i="1"/>
  <c r="BQ99" i="1"/>
  <c r="BQ89" i="1"/>
  <c r="BQ79" i="1"/>
  <c r="BQ96" i="1"/>
  <c r="BQ82" i="1"/>
  <c r="BQ88" i="1"/>
  <c r="BQ95" i="1"/>
  <c r="BQ100" i="1"/>
  <c r="BQ78" i="1"/>
  <c r="BQ81" i="1"/>
  <c r="BQ93" i="1"/>
  <c r="BQ98" i="1"/>
  <c r="BQ86" i="1"/>
  <c r="BQ94" i="1"/>
  <c r="BQ80" i="1"/>
  <c r="BQ85" i="1"/>
  <c r="BQ92" i="1"/>
  <c r="BQ91" i="1"/>
  <c r="BQ97" i="1"/>
  <c r="BQ101" i="1"/>
  <c r="BP89" i="1" l="1"/>
  <c r="BO89" i="1" s="1"/>
  <c r="CD89" i="1" s="1"/>
  <c r="BP88" i="1"/>
  <c r="BO88" i="1" s="1"/>
  <c r="CD88" i="1" s="1"/>
  <c r="BP83" i="1"/>
  <c r="BO83" i="1" s="1"/>
  <c r="CD83" i="1" s="1"/>
  <c r="BP86" i="1"/>
  <c r="BO86" i="1" s="1"/>
  <c r="CD86" i="1" s="1"/>
  <c r="BP84" i="1"/>
  <c r="BO84" i="1" s="1"/>
  <c r="CD84" i="1" s="1"/>
  <c r="BP81" i="1"/>
  <c r="BO81" i="1" s="1"/>
  <c r="CD81" i="1" s="1"/>
  <c r="BP96" i="1"/>
  <c r="BO96" i="1" s="1"/>
  <c r="CD96" i="1" s="1"/>
  <c r="BP82" i="1"/>
  <c r="BO82" i="1" s="1"/>
  <c r="CD82" i="1" s="1"/>
  <c r="BP99" i="1"/>
  <c r="BO99" i="1" s="1"/>
  <c r="CD99" i="1" s="1"/>
  <c r="BP101" i="1"/>
  <c r="BO101" i="1" s="1"/>
  <c r="CD101" i="1" s="1"/>
  <c r="BP78" i="1"/>
  <c r="BO78" i="1" s="1"/>
  <c r="CD78" i="1" s="1"/>
  <c r="BP80" i="1"/>
  <c r="BO80" i="1" s="1"/>
  <c r="CD80" i="1" s="1"/>
  <c r="BP97" i="1"/>
  <c r="BO97" i="1" s="1"/>
  <c r="CD97" i="1" s="1"/>
  <c r="BP92" i="1"/>
  <c r="BO92" i="1" s="1"/>
  <c r="CD92" i="1" s="1"/>
  <c r="BP79" i="1"/>
  <c r="BO79" i="1" s="1"/>
  <c r="CD79" i="1" s="1"/>
  <c r="BP87" i="1"/>
  <c r="BO87" i="1" s="1"/>
  <c r="CD87" i="1" s="1"/>
  <c r="BP90" i="1"/>
  <c r="BO90" i="1" s="1"/>
  <c r="CD90" i="1" s="1"/>
  <c r="BP93" i="1"/>
  <c r="BO93" i="1" s="1"/>
  <c r="CD93" i="1" s="1"/>
  <c r="BP85" i="1"/>
  <c r="BO85" i="1" s="1"/>
  <c r="CD85" i="1" s="1"/>
  <c r="BP91" i="1"/>
  <c r="BO91" i="1" s="1"/>
  <c r="CD91" i="1" s="1"/>
  <c r="BP100" i="1"/>
  <c r="BO100" i="1" s="1"/>
  <c r="CD100" i="1" s="1"/>
  <c r="BP98" i="1"/>
  <c r="BO98" i="1" s="1"/>
  <c r="CD98" i="1" s="1"/>
  <c r="BP95" i="1"/>
  <c r="BO95" i="1" s="1"/>
  <c r="CD95" i="1" s="1"/>
  <c r="BP94" i="1"/>
  <c r="BO94" i="1" s="1"/>
  <c r="CD94" i="1" s="1"/>
  <c r="AY113" i="1" l="1"/>
  <c r="BL9" i="1"/>
  <c r="BM9" i="1"/>
  <c r="AY116" i="1" l="1"/>
  <c r="AY115" i="1"/>
  <c r="AY120" i="1"/>
  <c r="AY107" i="1"/>
  <c r="AY118" i="1"/>
  <c r="AY117" i="1"/>
  <c r="AY119" i="1"/>
  <c r="AY106" i="1"/>
  <c r="AY114" i="1"/>
  <c r="BR77" i="1"/>
  <c r="BR76" i="1"/>
  <c r="BR75" i="1"/>
  <c r="BR74" i="1"/>
  <c r="BR73" i="1"/>
  <c r="BR72" i="1"/>
  <c r="BR71" i="1"/>
  <c r="BR70" i="1"/>
  <c r="BR69" i="1"/>
  <c r="BR68" i="1"/>
  <c r="BR67" i="1"/>
  <c r="BR66" i="1"/>
  <c r="BR65" i="1"/>
  <c r="BR64" i="1"/>
  <c r="BR63" i="1"/>
  <c r="BR62" i="1"/>
  <c r="BR61" i="1"/>
  <c r="BR60" i="1"/>
  <c r="BR59" i="1"/>
  <c r="BR58" i="1"/>
  <c r="BR57" i="1"/>
  <c r="BR56" i="1"/>
  <c r="BR55" i="1"/>
  <c r="BR54" i="1"/>
  <c r="BR53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Q71" i="1" l="1"/>
  <c r="BQ75" i="1"/>
  <c r="BQ29" i="1"/>
  <c r="BQ36" i="1"/>
  <c r="BQ43" i="1"/>
  <c r="BQ51" i="1"/>
  <c r="BQ59" i="1"/>
  <c r="BQ67" i="1"/>
  <c r="BQ22" i="1"/>
  <c r="BQ14" i="1"/>
  <c r="BQ12" i="1"/>
  <c r="BQ19" i="1"/>
  <c r="BQ27" i="1"/>
  <c r="BQ34" i="1"/>
  <c r="BQ40" i="1"/>
  <c r="BQ48" i="1"/>
  <c r="BQ56" i="1"/>
  <c r="BQ64" i="1"/>
  <c r="BQ16" i="1"/>
  <c r="BQ24" i="1"/>
  <c r="BQ31" i="1"/>
  <c r="BQ38" i="1"/>
  <c r="BQ45" i="1"/>
  <c r="BQ53" i="1"/>
  <c r="BQ61" i="1"/>
  <c r="BQ72" i="1"/>
  <c r="BQ13" i="1"/>
  <c r="BQ21" i="1"/>
  <c r="BQ42" i="1"/>
  <c r="BQ50" i="1"/>
  <c r="BQ58" i="1"/>
  <c r="BQ66" i="1"/>
  <c r="BQ70" i="1"/>
  <c r="BQ77" i="1"/>
  <c r="BQ18" i="1"/>
  <c r="BQ26" i="1"/>
  <c r="BQ33" i="1"/>
  <c r="BQ39" i="1"/>
  <c r="BQ47" i="1"/>
  <c r="BQ55" i="1"/>
  <c r="BQ63" i="1"/>
  <c r="BQ69" i="1"/>
  <c r="BQ73" i="1"/>
  <c r="BQ15" i="1"/>
  <c r="BQ23" i="1"/>
  <c r="BQ30" i="1"/>
  <c r="BQ37" i="1"/>
  <c r="BQ44" i="1"/>
  <c r="BQ52" i="1"/>
  <c r="BQ60" i="1"/>
  <c r="BQ68" i="1"/>
  <c r="BQ20" i="1"/>
  <c r="BQ28" i="1"/>
  <c r="BQ35" i="1"/>
  <c r="BQ41" i="1"/>
  <c r="BQ49" i="1"/>
  <c r="BQ57" i="1"/>
  <c r="BQ65" i="1"/>
  <c r="BQ74" i="1"/>
  <c r="BQ76" i="1"/>
  <c r="BQ11" i="1"/>
  <c r="BQ17" i="1"/>
  <c r="BQ25" i="1"/>
  <c r="BQ32" i="1"/>
  <c r="BQ46" i="1"/>
  <c r="BQ54" i="1"/>
  <c r="BQ62" i="1"/>
  <c r="AY109" i="1"/>
  <c r="AY111" i="1"/>
  <c r="AY112" i="1"/>
  <c r="BV84" i="1"/>
  <c r="BV89" i="1"/>
  <c r="AY105" i="1"/>
  <c r="AY128" i="1"/>
  <c r="BV80" i="1"/>
  <c r="BV85" i="1"/>
  <c r="BV92" i="1"/>
  <c r="BV82" i="1"/>
  <c r="BV86" i="1"/>
  <c r="BV94" i="1"/>
  <c r="BV91" i="1"/>
  <c r="BV97" i="1"/>
  <c r="BV101" i="1"/>
  <c r="BV88" i="1"/>
  <c r="BV95" i="1"/>
  <c r="BV100" i="1"/>
  <c r="BV78" i="1"/>
  <c r="BV81" i="1"/>
  <c r="BV93" i="1"/>
  <c r="BV98" i="1"/>
  <c r="BV79" i="1"/>
  <c r="BV90" i="1"/>
  <c r="BV96" i="1"/>
  <c r="BV83" i="1"/>
  <c r="BV87" i="1"/>
  <c r="BV99" i="1"/>
  <c r="BP63" i="1" l="1"/>
  <c r="BP75" i="1"/>
  <c r="BP73" i="1"/>
  <c r="BP47" i="1"/>
  <c r="BP18" i="1"/>
  <c r="BP64" i="1"/>
  <c r="BP34" i="1"/>
  <c r="BP67" i="1"/>
  <c r="BP36" i="1"/>
  <c r="BP37" i="1"/>
  <c r="BP60" i="1"/>
  <c r="BP23" i="1"/>
  <c r="BP51" i="1"/>
  <c r="BP66" i="1"/>
  <c r="BP72" i="1"/>
  <c r="BP45" i="1"/>
  <c r="BP16" i="1"/>
  <c r="BP46" i="1"/>
  <c r="BP17" i="1"/>
  <c r="BP76" i="1"/>
  <c r="BP57" i="1"/>
  <c r="BP28" i="1"/>
  <c r="BP33" i="1"/>
  <c r="BP22" i="1"/>
  <c r="BP50" i="1"/>
  <c r="BP31" i="1"/>
  <c r="BP32" i="1"/>
  <c r="BP41" i="1"/>
  <c r="BP69" i="1"/>
  <c r="BP39" i="1"/>
  <c r="BP13" i="1"/>
  <c r="BP56" i="1"/>
  <c r="BP27" i="1"/>
  <c r="BP59" i="1"/>
  <c r="BP29" i="1"/>
  <c r="BP15" i="1"/>
  <c r="BP52" i="1"/>
  <c r="BP77" i="1"/>
  <c r="BP58" i="1"/>
  <c r="BP38" i="1"/>
  <c r="BP74" i="1"/>
  <c r="BP49" i="1"/>
  <c r="BP20" i="1"/>
  <c r="BP12" i="1"/>
  <c r="BP48" i="1"/>
  <c r="BP21" i="1"/>
  <c r="BP62" i="1"/>
  <c r="BP55" i="1"/>
  <c r="BP26" i="1"/>
  <c r="BP40" i="1"/>
  <c r="BP71" i="1"/>
  <c r="BP43" i="1"/>
  <c r="BP14" i="1"/>
  <c r="BP68" i="1"/>
  <c r="BP30" i="1"/>
  <c r="BP19" i="1"/>
  <c r="BP61" i="1"/>
  <c r="BP70" i="1"/>
  <c r="BP42" i="1"/>
  <c r="BP11" i="1"/>
  <c r="BP53" i="1"/>
  <c r="BP24" i="1"/>
  <c r="BP54" i="1"/>
  <c r="BP25" i="1"/>
  <c r="BP65" i="1"/>
  <c r="BP35" i="1"/>
  <c r="BP44" i="1"/>
  <c r="AY130" i="1"/>
  <c r="AY121" i="1"/>
  <c r="BV54" i="1" l="1"/>
  <c r="BO54" i="1"/>
  <c r="CD54" i="1" s="1"/>
  <c r="BV32" i="1"/>
  <c r="BO32" i="1"/>
  <c r="CD32" i="1" s="1"/>
  <c r="BV70" i="1"/>
  <c r="BO70" i="1"/>
  <c r="CD70" i="1" s="1"/>
  <c r="BV40" i="1"/>
  <c r="BO40" i="1"/>
  <c r="CD40" i="1" s="1"/>
  <c r="BV38" i="1"/>
  <c r="BO38" i="1"/>
  <c r="CD38" i="1" s="1"/>
  <c r="BV29" i="1"/>
  <c r="BO29" i="1"/>
  <c r="CD29" i="1" s="1"/>
  <c r="BV45" i="1"/>
  <c r="BO45" i="1"/>
  <c r="CD45" i="1" s="1"/>
  <c r="BV47" i="1"/>
  <c r="BO47" i="1"/>
  <c r="CD47" i="1" s="1"/>
  <c r="BV44" i="1"/>
  <c r="BO44" i="1"/>
  <c r="CD44" i="1" s="1"/>
  <c r="BV30" i="1"/>
  <c r="BO30" i="1"/>
  <c r="CD30" i="1" s="1"/>
  <c r="BV62" i="1"/>
  <c r="BO62" i="1"/>
  <c r="CD62" i="1" s="1"/>
  <c r="BV74" i="1"/>
  <c r="BO74" i="1"/>
  <c r="CD74" i="1" s="1"/>
  <c r="BV59" i="1"/>
  <c r="BO59" i="1"/>
  <c r="CD59" i="1" s="1"/>
  <c r="BV39" i="1"/>
  <c r="BO39" i="1"/>
  <c r="CD39" i="1" s="1"/>
  <c r="BV31" i="1"/>
  <c r="BO31" i="1"/>
  <c r="CD31" i="1" s="1"/>
  <c r="BV72" i="1"/>
  <c r="BO72" i="1"/>
  <c r="CD72" i="1" s="1"/>
  <c r="BV51" i="1"/>
  <c r="BO51" i="1"/>
  <c r="CD51" i="1" s="1"/>
  <c r="BV73" i="1"/>
  <c r="BO73" i="1"/>
  <c r="CD73" i="1" s="1"/>
  <c r="BV35" i="1"/>
  <c r="BO35" i="1"/>
  <c r="CD35" i="1" s="1"/>
  <c r="BV24" i="1"/>
  <c r="BO24" i="1"/>
  <c r="CD24" i="1" s="1"/>
  <c r="BV68" i="1"/>
  <c r="BO68" i="1"/>
  <c r="CD68" i="1" s="1"/>
  <c r="BV69" i="1"/>
  <c r="BO69" i="1"/>
  <c r="CD69" i="1" s="1"/>
  <c r="BV50" i="1"/>
  <c r="BO50" i="1"/>
  <c r="CD50" i="1" s="1"/>
  <c r="BV17" i="1"/>
  <c r="BO17" i="1"/>
  <c r="CD17" i="1" s="1"/>
  <c r="BV34" i="1"/>
  <c r="BO34" i="1"/>
  <c r="CD34" i="1" s="1"/>
  <c r="BV20" i="1"/>
  <c r="BO20" i="1"/>
  <c r="CD20" i="1" s="1"/>
  <c r="BV15" i="1"/>
  <c r="BO15" i="1"/>
  <c r="CD15" i="1" s="1"/>
  <c r="BV16" i="1"/>
  <c r="BO16" i="1"/>
  <c r="CD16" i="1" s="1"/>
  <c r="BV49" i="1"/>
  <c r="BO49" i="1"/>
  <c r="CD49" i="1" s="1"/>
  <c r="BV13" i="1"/>
  <c r="BO13" i="1"/>
  <c r="CD13" i="1" s="1"/>
  <c r="BV65" i="1"/>
  <c r="BO65" i="1"/>
  <c r="CD65" i="1" s="1"/>
  <c r="BV61" i="1"/>
  <c r="BO61" i="1"/>
  <c r="CD61" i="1" s="1"/>
  <c r="BV14" i="1"/>
  <c r="BO14" i="1"/>
  <c r="CD14" i="1" s="1"/>
  <c r="BV21" i="1"/>
  <c r="BO21" i="1"/>
  <c r="CD21" i="1" s="1"/>
  <c r="BV46" i="1"/>
  <c r="BO46" i="1"/>
  <c r="CD46" i="1" s="1"/>
  <c r="BV64" i="1"/>
  <c r="BO64" i="1"/>
  <c r="CD64" i="1" s="1"/>
  <c r="BV48" i="1"/>
  <c r="BO48" i="1"/>
  <c r="CD48" i="1" s="1"/>
  <c r="BV60" i="1"/>
  <c r="BO60" i="1"/>
  <c r="CD60" i="1" s="1"/>
  <c r="BV71" i="1"/>
  <c r="BO71" i="1"/>
  <c r="CD71" i="1" s="1"/>
  <c r="BV55" i="1"/>
  <c r="BO55" i="1"/>
  <c r="CD55" i="1" s="1"/>
  <c r="BV12" i="1"/>
  <c r="BO12" i="1"/>
  <c r="CD12" i="1" s="1"/>
  <c r="BV58" i="1"/>
  <c r="BO58" i="1"/>
  <c r="CD58" i="1" s="1"/>
  <c r="BV56" i="1"/>
  <c r="BO56" i="1"/>
  <c r="CD56" i="1" s="1"/>
  <c r="BV41" i="1"/>
  <c r="BO41" i="1"/>
  <c r="CD41" i="1" s="1"/>
  <c r="BV33" i="1"/>
  <c r="BO33" i="1"/>
  <c r="CD33" i="1" s="1"/>
  <c r="BV37" i="1"/>
  <c r="BO37" i="1"/>
  <c r="CD37" i="1" s="1"/>
  <c r="BV42" i="1"/>
  <c r="BO42" i="1"/>
  <c r="CD42" i="1" s="1"/>
  <c r="BV57" i="1"/>
  <c r="BO57" i="1"/>
  <c r="CD57" i="1" s="1"/>
  <c r="BV76" i="1"/>
  <c r="BO76" i="1"/>
  <c r="CD76" i="1" s="1"/>
  <c r="BV53" i="1"/>
  <c r="BO53" i="1"/>
  <c r="CD53" i="1" s="1"/>
  <c r="BV22" i="1"/>
  <c r="BO22" i="1"/>
  <c r="CD22" i="1" s="1"/>
  <c r="BV23" i="1"/>
  <c r="BO23" i="1"/>
  <c r="CD23" i="1" s="1"/>
  <c r="BV43" i="1"/>
  <c r="BO43" i="1"/>
  <c r="CD43" i="1" s="1"/>
  <c r="BV26" i="1"/>
  <c r="BO26" i="1"/>
  <c r="CD26" i="1" s="1"/>
  <c r="BV27" i="1"/>
  <c r="BO27" i="1"/>
  <c r="CD27" i="1" s="1"/>
  <c r="BV66" i="1"/>
  <c r="BO66" i="1"/>
  <c r="CD66" i="1" s="1"/>
  <c r="BV25" i="1"/>
  <c r="BO25" i="1"/>
  <c r="CD25" i="1" s="1"/>
  <c r="BV11" i="1"/>
  <c r="BO11" i="1"/>
  <c r="CD11" i="1" s="1"/>
  <c r="BV19" i="1"/>
  <c r="BO19" i="1"/>
  <c r="CD19" i="1" s="1"/>
  <c r="BV77" i="1"/>
  <c r="BO77" i="1"/>
  <c r="CD77" i="1" s="1"/>
  <c r="BV52" i="1"/>
  <c r="BO52" i="1"/>
  <c r="CD52" i="1" s="1"/>
  <c r="BV28" i="1"/>
  <c r="BO28" i="1"/>
  <c r="CD28" i="1" s="1"/>
  <c r="BV36" i="1"/>
  <c r="BO36" i="1"/>
  <c r="CD36" i="1" s="1"/>
  <c r="BV75" i="1"/>
  <c r="BO75" i="1"/>
  <c r="CD75" i="1" s="1"/>
  <c r="BV67" i="1"/>
  <c r="BO67" i="1"/>
  <c r="CD67" i="1" s="1"/>
  <c r="BV18" i="1"/>
  <c r="BO18" i="1"/>
  <c r="CD18" i="1" s="1"/>
  <c r="BV63" i="1"/>
  <c r="BO63" i="1"/>
  <c r="CD63" i="1" s="1"/>
  <c r="BO135" i="1"/>
  <c r="BQ135" i="1" s="1"/>
  <c r="AY131" i="1"/>
  <c r="AY132" i="1" l="1"/>
  <c r="BX101" i="1" l="1"/>
  <c r="BY101" i="1" s="1"/>
  <c r="CA101" i="1" s="1"/>
  <c r="BX100" i="1"/>
  <c r="BY100" i="1" s="1"/>
  <c r="CA100" i="1" s="1"/>
  <c r="BX99" i="1"/>
  <c r="BY99" i="1" s="1"/>
  <c r="CA99" i="1" s="1"/>
  <c r="BX98" i="1"/>
  <c r="BY98" i="1" s="1"/>
  <c r="CA98" i="1" s="1"/>
  <c r="BX97" i="1"/>
  <c r="BY97" i="1" s="1"/>
  <c r="CA97" i="1" s="1"/>
  <c r="BX96" i="1"/>
  <c r="BY96" i="1" s="1"/>
  <c r="CA96" i="1" s="1"/>
  <c r="BX95" i="1"/>
  <c r="BY95" i="1" s="1"/>
  <c r="CA95" i="1" s="1"/>
  <c r="BX94" i="1"/>
  <c r="BY94" i="1" s="1"/>
  <c r="CA94" i="1" s="1"/>
  <c r="BX93" i="1"/>
  <c r="BY93" i="1" s="1"/>
  <c r="CA93" i="1" s="1"/>
  <c r="BX92" i="1"/>
  <c r="BY92" i="1" s="1"/>
  <c r="CA92" i="1" s="1"/>
  <c r="BX91" i="1"/>
  <c r="BY91" i="1" s="1"/>
  <c r="CA91" i="1" s="1"/>
  <c r="BX90" i="1"/>
  <c r="BY90" i="1" s="1"/>
  <c r="CA90" i="1" s="1"/>
  <c r="BX89" i="1"/>
  <c r="BY89" i="1" s="1"/>
  <c r="CA89" i="1" s="1"/>
  <c r="BX88" i="1"/>
  <c r="BY88" i="1" s="1"/>
  <c r="CA88" i="1" s="1"/>
  <c r="BX87" i="1"/>
  <c r="BY87" i="1" s="1"/>
  <c r="CA87" i="1" s="1"/>
  <c r="BX86" i="1"/>
  <c r="BY86" i="1" s="1"/>
  <c r="CA86" i="1" s="1"/>
  <c r="BX85" i="1"/>
  <c r="BY85" i="1" s="1"/>
  <c r="CA85" i="1" s="1"/>
  <c r="BX84" i="1"/>
  <c r="BY84" i="1" s="1"/>
  <c r="CA84" i="1" s="1"/>
  <c r="BX83" i="1"/>
  <c r="BY83" i="1" s="1"/>
  <c r="CA83" i="1" s="1"/>
  <c r="BX82" i="1"/>
  <c r="BY82" i="1" s="1"/>
  <c r="CA82" i="1" s="1"/>
  <c r="BX81" i="1"/>
  <c r="BY81" i="1" s="1"/>
  <c r="CA81" i="1" s="1"/>
  <c r="BX80" i="1"/>
  <c r="BY80" i="1" s="1"/>
  <c r="CA80" i="1" s="1"/>
  <c r="BX79" i="1"/>
  <c r="BY79" i="1" s="1"/>
  <c r="CA79" i="1" s="1"/>
  <c r="BX78" i="1"/>
  <c r="BY78" i="1" s="1"/>
  <c r="CA78" i="1" s="1"/>
  <c r="BX77" i="1"/>
  <c r="BY77" i="1" s="1"/>
  <c r="CA77" i="1" s="1"/>
  <c r="BX76" i="1"/>
  <c r="BY76" i="1" s="1"/>
  <c r="CA76" i="1" s="1"/>
  <c r="BX75" i="1"/>
  <c r="BY75" i="1" s="1"/>
  <c r="CA75" i="1" s="1"/>
  <c r="BX74" i="1"/>
  <c r="BX73" i="1"/>
  <c r="BX72" i="1"/>
  <c r="BY72" i="1" s="1"/>
  <c r="CA72" i="1" s="1"/>
  <c r="BX71" i="1"/>
  <c r="BX70" i="1"/>
  <c r="BY70" i="1" s="1"/>
  <c r="CA70" i="1" s="1"/>
  <c r="BX69" i="1"/>
  <c r="BX68" i="1"/>
  <c r="BX67" i="1"/>
  <c r="BY67" i="1" s="1"/>
  <c r="CA67" i="1" s="1"/>
  <c r="BX66" i="1"/>
  <c r="BY66" i="1" s="1"/>
  <c r="CA66" i="1" s="1"/>
  <c r="BX65" i="1"/>
  <c r="BY65" i="1" s="1"/>
  <c r="CA65" i="1" s="1"/>
  <c r="BX64" i="1"/>
  <c r="BX63" i="1"/>
  <c r="BX62" i="1"/>
  <c r="BX61" i="1"/>
  <c r="BX60" i="1"/>
  <c r="BY60" i="1" s="1"/>
  <c r="CA60" i="1" s="1"/>
  <c r="BX59" i="1"/>
  <c r="BY59" i="1" s="1"/>
  <c r="CA59" i="1" s="1"/>
  <c r="BX58" i="1"/>
  <c r="BY58" i="1" s="1"/>
  <c r="CA58" i="1" s="1"/>
  <c r="BX57" i="1"/>
  <c r="BY57" i="1" s="1"/>
  <c r="CA57" i="1" s="1"/>
  <c r="BX56" i="1"/>
  <c r="BY56" i="1" s="1"/>
  <c r="CA56" i="1" s="1"/>
  <c r="BX55" i="1"/>
  <c r="BY55" i="1" s="1"/>
  <c r="CA55" i="1" s="1"/>
  <c r="BX54" i="1"/>
  <c r="BY54" i="1" s="1"/>
  <c r="CA54" i="1" s="1"/>
  <c r="BX53" i="1"/>
  <c r="BX52" i="1"/>
  <c r="BY52" i="1" s="1"/>
  <c r="CA52" i="1" s="1"/>
  <c r="BX51" i="1"/>
  <c r="BX50" i="1"/>
  <c r="BY50" i="1" s="1"/>
  <c r="CA50" i="1" s="1"/>
  <c r="BX49" i="1"/>
  <c r="BX48" i="1"/>
  <c r="BY48" i="1" s="1"/>
  <c r="CA48" i="1" s="1"/>
  <c r="BX47" i="1"/>
  <c r="BX46" i="1"/>
  <c r="BX45" i="1"/>
  <c r="BY45" i="1" s="1"/>
  <c r="CA45" i="1" s="1"/>
  <c r="BX44" i="1"/>
  <c r="BX43" i="1"/>
  <c r="BY43" i="1" s="1"/>
  <c r="CA43" i="1" s="1"/>
  <c r="BX42" i="1"/>
  <c r="BX41" i="1"/>
  <c r="BY41" i="1" s="1"/>
  <c r="CA41" i="1" s="1"/>
  <c r="BX40" i="1"/>
  <c r="BX39" i="1"/>
  <c r="BX38" i="1"/>
  <c r="BY38" i="1" s="1"/>
  <c r="CA38" i="1" s="1"/>
  <c r="BX37" i="1"/>
  <c r="BY37" i="1" s="1"/>
  <c r="CA37" i="1" s="1"/>
  <c r="BX36" i="1"/>
  <c r="BY36" i="1" s="1"/>
  <c r="CA36" i="1" s="1"/>
  <c r="BX35" i="1"/>
  <c r="BX34" i="1"/>
  <c r="BX33" i="1"/>
  <c r="BX32" i="1"/>
  <c r="BX31" i="1"/>
  <c r="BX30" i="1"/>
  <c r="BY30" i="1" s="1"/>
  <c r="CA30" i="1" s="1"/>
  <c r="BX29" i="1"/>
  <c r="BX28" i="1"/>
  <c r="BY28" i="1" s="1"/>
  <c r="CA28" i="1" s="1"/>
  <c r="BX27" i="1"/>
  <c r="BY27" i="1" s="1"/>
  <c r="CA27" i="1" s="1"/>
  <c r="BX26" i="1"/>
  <c r="BX25" i="1"/>
  <c r="BY25" i="1" s="1"/>
  <c r="CA25" i="1" s="1"/>
  <c r="BX24" i="1"/>
  <c r="BX23" i="1"/>
  <c r="BX22" i="1"/>
  <c r="BY22" i="1" s="1"/>
  <c r="CA22" i="1" s="1"/>
  <c r="BX21" i="1"/>
  <c r="BY21" i="1" s="1"/>
  <c r="CA21" i="1" s="1"/>
  <c r="BX20" i="1"/>
  <c r="BX19" i="1"/>
  <c r="BX18" i="1"/>
  <c r="BY18" i="1" s="1"/>
  <c r="CA18" i="1" s="1"/>
  <c r="BX17" i="1"/>
  <c r="BX16" i="1"/>
  <c r="BX15" i="1"/>
  <c r="BX14" i="1"/>
  <c r="BY14" i="1" s="1"/>
  <c r="CA14" i="1" s="1"/>
  <c r="BX13" i="1"/>
  <c r="BX12" i="1"/>
  <c r="BY12" i="1" s="1"/>
  <c r="CA12" i="1" s="1"/>
  <c r="BX11" i="1"/>
  <c r="BY11" i="1" s="1"/>
  <c r="CA11" i="1" s="1"/>
  <c r="BR10" i="1"/>
  <c r="BN10" i="1" l="1"/>
  <c r="BY33" i="1"/>
  <c r="CA33" i="1" s="1"/>
  <c r="BY39" i="1"/>
  <c r="CA39" i="1" s="1"/>
  <c r="BY73" i="1"/>
  <c r="CA73" i="1" s="1"/>
  <c r="BY19" i="1"/>
  <c r="CA19" i="1" s="1"/>
  <c r="BY34" i="1"/>
  <c r="CA34" i="1" s="1"/>
  <c r="BY40" i="1"/>
  <c r="CA40" i="1" s="1"/>
  <c r="BY64" i="1"/>
  <c r="CA64" i="1" s="1"/>
  <c r="BY26" i="1"/>
  <c r="CA26" i="1" s="1"/>
  <c r="BY47" i="1"/>
  <c r="CA47" i="1" s="1"/>
  <c r="BY20" i="1"/>
  <c r="CA20" i="1" s="1"/>
  <c r="BY35" i="1"/>
  <c r="CA35" i="1" s="1"/>
  <c r="BY49" i="1"/>
  <c r="CA49" i="1" s="1"/>
  <c r="BY74" i="1"/>
  <c r="CA74" i="1" s="1"/>
  <c r="BY69" i="1"/>
  <c r="CA69" i="1" s="1"/>
  <c r="BY13" i="1"/>
  <c r="CA13" i="1" s="1"/>
  <c r="BY42" i="1"/>
  <c r="CA42" i="1" s="1"/>
  <c r="BY29" i="1"/>
  <c r="CA29" i="1" s="1"/>
  <c r="BY51" i="1"/>
  <c r="CA51" i="1" s="1"/>
  <c r="BY71" i="1"/>
  <c r="CA71" i="1" s="1"/>
  <c r="BY15" i="1"/>
  <c r="CA15" i="1" s="1"/>
  <c r="BY23" i="1"/>
  <c r="CA23" i="1" s="1"/>
  <c r="BY44" i="1"/>
  <c r="CA44" i="1" s="1"/>
  <c r="BY68" i="1"/>
  <c r="CA68" i="1" s="1"/>
  <c r="BY16" i="1"/>
  <c r="CA16" i="1" s="1"/>
  <c r="BY24" i="1"/>
  <c r="CA24" i="1" s="1"/>
  <c r="BY31" i="1"/>
  <c r="CA31" i="1" s="1"/>
  <c r="BY53" i="1"/>
  <c r="CA53" i="1" s="1"/>
  <c r="BY61" i="1"/>
  <c r="CA61" i="1" s="1"/>
  <c r="BY63" i="1"/>
  <c r="CA63" i="1" s="1"/>
  <c r="BY17" i="1"/>
  <c r="CA17" i="1" s="1"/>
  <c r="BY32" i="1"/>
  <c r="CA32" i="1" s="1"/>
  <c r="BY46" i="1"/>
  <c r="CA46" i="1" s="1"/>
  <c r="BY62" i="1"/>
  <c r="CA62" i="1" s="1"/>
  <c r="BR9" i="1"/>
  <c r="BR102" i="1"/>
  <c r="BP10" i="1" l="1"/>
  <c r="BQ9" i="1"/>
  <c r="BQ102" i="1"/>
  <c r="BX10" i="1"/>
  <c r="BY10" i="1" s="1"/>
  <c r="CA10" i="1" s="1"/>
  <c r="BV10" i="1" l="1"/>
  <c r="BO10" i="1"/>
  <c r="CD10" i="1" s="1"/>
  <c r="BN102" i="1"/>
  <c r="BP9" i="1"/>
  <c r="BN9" i="1"/>
  <c r="BP102" i="1"/>
  <c r="BO102" i="1" l="1"/>
</calcChain>
</file>

<file path=xl/sharedStrings.xml><?xml version="1.0" encoding="utf-8"?>
<sst xmlns="http://schemas.openxmlformats.org/spreadsheetml/2006/main" count="4732" uniqueCount="307">
  <si>
    <t>Off Day</t>
  </si>
  <si>
    <t xml:space="preserve">MorNiNg </t>
  </si>
  <si>
    <t xml:space="preserve">EvENiNg </t>
  </si>
  <si>
    <t xml:space="preserve">Night </t>
  </si>
  <si>
    <t xml:space="preserve">GENEral </t>
  </si>
  <si>
    <t>C/o</t>
  </si>
  <si>
    <t>Mor+EvE.</t>
  </si>
  <si>
    <t>Mor+Night</t>
  </si>
  <si>
    <t>Eve+Night</t>
  </si>
  <si>
    <t>Night+Mor</t>
  </si>
  <si>
    <t>P/O</t>
  </si>
  <si>
    <t>DD/O</t>
  </si>
  <si>
    <t>Off</t>
  </si>
  <si>
    <t xml:space="preserve">AbsENts </t>
  </si>
  <si>
    <t>Paid Days</t>
  </si>
  <si>
    <t>Extra Duty Normal</t>
  </si>
  <si>
    <t>Extra double duty on Off days</t>
  </si>
  <si>
    <t xml:space="preserve">Remarks </t>
  </si>
  <si>
    <t>Paid days as Wages sheet</t>
  </si>
  <si>
    <t>Variance</t>
  </si>
  <si>
    <t>Double duty Rate per hRs</t>
  </si>
  <si>
    <t>Total Doublr duty Hrs</t>
  </si>
  <si>
    <t>Extra Duty gross</t>
  </si>
  <si>
    <t>Paid in wages sheet</t>
  </si>
  <si>
    <t>O</t>
  </si>
  <si>
    <t>M</t>
  </si>
  <si>
    <t>A</t>
  </si>
  <si>
    <t>E</t>
  </si>
  <si>
    <t>N</t>
  </si>
  <si>
    <t>M+E</t>
  </si>
  <si>
    <t>DEEPAK</t>
  </si>
  <si>
    <t>OM PRAKASH</t>
  </si>
  <si>
    <t>NEELAM</t>
  </si>
  <si>
    <t>M+N</t>
  </si>
  <si>
    <t>LAXMI</t>
  </si>
  <si>
    <t>Mor</t>
  </si>
  <si>
    <t>Eve</t>
  </si>
  <si>
    <t>Nig</t>
  </si>
  <si>
    <t>Gen</t>
  </si>
  <si>
    <t>C/O</t>
  </si>
  <si>
    <t xml:space="preserve">   E+N</t>
  </si>
  <si>
    <t>G+E</t>
  </si>
  <si>
    <t>G+N</t>
  </si>
  <si>
    <t>OFF</t>
  </si>
  <si>
    <t>Total</t>
  </si>
  <si>
    <t>Night</t>
  </si>
  <si>
    <t>EMP ID</t>
  </si>
  <si>
    <t>N/O</t>
  </si>
  <si>
    <t>Designation</t>
  </si>
  <si>
    <t>S.No</t>
  </si>
  <si>
    <t>M/O</t>
  </si>
  <si>
    <t>Remarks</t>
  </si>
  <si>
    <t>E/O</t>
  </si>
  <si>
    <t>Observation</t>
  </si>
  <si>
    <t>N+M</t>
  </si>
  <si>
    <t>G/O</t>
  </si>
  <si>
    <t>M+E/O</t>
  </si>
  <si>
    <t>E+N/O</t>
  </si>
  <si>
    <t>M+N/O</t>
  </si>
  <si>
    <t>G+E/O</t>
  </si>
  <si>
    <t>Annexure 4</t>
  </si>
  <si>
    <t>Morning</t>
  </si>
  <si>
    <t>Extra in M</t>
  </si>
  <si>
    <t>Evening</t>
  </si>
  <si>
    <t>General</t>
  </si>
  <si>
    <t>Extra in General</t>
  </si>
  <si>
    <t>Extra in Evening</t>
  </si>
  <si>
    <t>Extra in Night</t>
  </si>
  <si>
    <t>Total Fresh</t>
  </si>
  <si>
    <t>Total in Night</t>
  </si>
  <si>
    <t>Total in Evening</t>
  </si>
  <si>
    <t>Total in General</t>
  </si>
  <si>
    <t>Total in Morning</t>
  </si>
  <si>
    <t>Total Extra</t>
  </si>
  <si>
    <t>Grand Total</t>
  </si>
  <si>
    <t>G+N/O</t>
  </si>
  <si>
    <t>P/GH</t>
  </si>
  <si>
    <t>GH</t>
  </si>
  <si>
    <t>MON</t>
  </si>
  <si>
    <t>SUN</t>
  </si>
  <si>
    <t>TUE</t>
  </si>
  <si>
    <t>SAT</t>
  </si>
  <si>
    <t>THU</t>
  </si>
  <si>
    <t>WED</t>
  </si>
  <si>
    <t>FRI</t>
  </si>
  <si>
    <t>GH Paid</t>
  </si>
  <si>
    <t>Cateriese</t>
  </si>
  <si>
    <t>Nos</t>
  </si>
  <si>
    <t xml:space="preserve">Att. </t>
  </si>
  <si>
    <t xml:space="preserve">Rate </t>
  </si>
  <si>
    <t xml:space="preserve"> AMOUNT </t>
  </si>
  <si>
    <t>SUPERVISOR</t>
  </si>
  <si>
    <t>S.M.T</t>
  </si>
  <si>
    <t>BARBER</t>
  </si>
  <si>
    <t>TAILOR</t>
  </si>
  <si>
    <t>S.D.A</t>
  </si>
  <si>
    <t>G.D.A</t>
  </si>
  <si>
    <t>SGST, CGST 18%</t>
  </si>
  <si>
    <t>Extra Duty</t>
  </si>
  <si>
    <t>Hrs</t>
  </si>
  <si>
    <t>MW</t>
  </si>
  <si>
    <t>ESI</t>
  </si>
  <si>
    <t>Mid Night Occupancy</t>
  </si>
  <si>
    <t>Name As per Master</t>
  </si>
  <si>
    <t>FATHER / HUSBAND NAME</t>
  </si>
  <si>
    <t>GULAB</t>
  </si>
  <si>
    <t>Minimum Wages</t>
  </si>
  <si>
    <t>Off Days for Salary Sheet</t>
  </si>
  <si>
    <t xml:space="preserve">Total present for Billing </t>
  </si>
  <si>
    <t>M001</t>
  </si>
  <si>
    <t>HK</t>
  </si>
  <si>
    <t>M002</t>
  </si>
  <si>
    <t>JAGVIR SINGH</t>
  </si>
  <si>
    <t>M003</t>
  </si>
  <si>
    <t>RAMRAJ</t>
  </si>
  <si>
    <t>M004</t>
  </si>
  <si>
    <t>BALRAJ</t>
  </si>
  <si>
    <t>M005</t>
  </si>
  <si>
    <t>HARENDRA KUMAR</t>
  </si>
  <si>
    <t>M006</t>
  </si>
  <si>
    <t>SARJU PATEL</t>
  </si>
  <si>
    <t>M007</t>
  </si>
  <si>
    <t>ASHOK KUMAR SAFI</t>
  </si>
  <si>
    <t>M008</t>
  </si>
  <si>
    <t>ALKA BHARTI</t>
  </si>
  <si>
    <t>M009</t>
  </si>
  <si>
    <t>SANDEEP YADAV</t>
  </si>
  <si>
    <t>M011</t>
  </si>
  <si>
    <t>MD.RAMIZUL HASAN</t>
  </si>
  <si>
    <t>M012</t>
  </si>
  <si>
    <t>SHIV KUMAR</t>
  </si>
  <si>
    <t>M013</t>
  </si>
  <si>
    <t>SONIA</t>
  </si>
  <si>
    <t>M014</t>
  </si>
  <si>
    <t>HIMANSHUPAL</t>
  </si>
  <si>
    <t>M015</t>
  </si>
  <si>
    <t>DINESH</t>
  </si>
  <si>
    <t>M016</t>
  </si>
  <si>
    <t>ARVIND YADAV</t>
  </si>
  <si>
    <t>M017</t>
  </si>
  <si>
    <t>NASIMA KHATUN</t>
  </si>
  <si>
    <t>M018</t>
  </si>
  <si>
    <t>VIRENDER KUMAR</t>
  </si>
  <si>
    <t>M019</t>
  </si>
  <si>
    <t>M020</t>
  </si>
  <si>
    <t>SACHIN</t>
  </si>
  <si>
    <t>M022</t>
  </si>
  <si>
    <t>SURAJ KUMAR</t>
  </si>
  <si>
    <t>M023</t>
  </si>
  <si>
    <t>AJAY KUMAR</t>
  </si>
  <si>
    <t>M024</t>
  </si>
  <si>
    <t>NITOO SINGH</t>
  </si>
  <si>
    <t>M025</t>
  </si>
  <si>
    <t>RAVI KUMAR</t>
  </si>
  <si>
    <t>M026</t>
  </si>
  <si>
    <t>RAJU PRASAD TIWARI</t>
  </si>
  <si>
    <t>M027</t>
  </si>
  <si>
    <t>LEKHRAJ</t>
  </si>
  <si>
    <t>M028</t>
  </si>
  <si>
    <t>PREM PANDAY</t>
  </si>
  <si>
    <t>M029</t>
  </si>
  <si>
    <t>CHANDAN BHARTI</t>
  </si>
  <si>
    <t>M030</t>
  </si>
  <si>
    <t>M031</t>
  </si>
  <si>
    <t>BANDANA DEVI</t>
  </si>
  <si>
    <t>M033</t>
  </si>
  <si>
    <t>M034</t>
  </si>
  <si>
    <t>MUNESH KUMAR</t>
  </si>
  <si>
    <t>M035</t>
  </si>
  <si>
    <t>GAJESH KUMAR</t>
  </si>
  <si>
    <t>M036</t>
  </si>
  <si>
    <t>SUNNY</t>
  </si>
  <si>
    <t>M037</t>
  </si>
  <si>
    <t>RANDEEP</t>
  </si>
  <si>
    <t>M038</t>
  </si>
  <si>
    <t>AKANSHA</t>
  </si>
  <si>
    <t>M039</t>
  </si>
  <si>
    <t>MAMTA DEVI</t>
  </si>
  <si>
    <t>M040</t>
  </si>
  <si>
    <t>ANKITA SINGH</t>
  </si>
  <si>
    <t>M041</t>
  </si>
  <si>
    <t>DEEPAK KUMAR PATHAK</t>
  </si>
  <si>
    <t>M042</t>
  </si>
  <si>
    <t>KUNDAN KUMAR</t>
  </si>
  <si>
    <t>M043</t>
  </si>
  <si>
    <t>VIKAS KUMAR</t>
  </si>
  <si>
    <t>M045</t>
  </si>
  <si>
    <t>MANISH KUMAR</t>
  </si>
  <si>
    <t>M046</t>
  </si>
  <si>
    <t>NABIR KHAN</t>
  </si>
  <si>
    <t>M047</t>
  </si>
  <si>
    <t>INDER JEET</t>
  </si>
  <si>
    <t>M048</t>
  </si>
  <si>
    <t xml:space="preserve">DINESH KUMAR </t>
  </si>
  <si>
    <t>M050</t>
  </si>
  <si>
    <t>KRISHNA</t>
  </si>
  <si>
    <t>M051</t>
  </si>
  <si>
    <t>SANJAY BAITHA</t>
  </si>
  <si>
    <t>M052</t>
  </si>
  <si>
    <t>YUVRAJ SHARMA</t>
  </si>
  <si>
    <t>M053</t>
  </si>
  <si>
    <t>KAMAL SINGH</t>
  </si>
  <si>
    <t>M054</t>
  </si>
  <si>
    <t>CHANDAN MISHRA</t>
  </si>
  <si>
    <t>M055</t>
  </si>
  <si>
    <t>M056</t>
  </si>
  <si>
    <t>CHANDAN</t>
  </si>
  <si>
    <t>M058</t>
  </si>
  <si>
    <t>LAL JI</t>
  </si>
  <si>
    <t>M059</t>
  </si>
  <si>
    <t>BINU</t>
  </si>
  <si>
    <t>M060</t>
  </si>
  <si>
    <t>M061</t>
  </si>
  <si>
    <t>KISHORI LAL</t>
  </si>
  <si>
    <t>M062</t>
  </si>
  <si>
    <t xml:space="preserve">HINA </t>
  </si>
  <si>
    <t>M065</t>
  </si>
  <si>
    <t xml:space="preserve">SANJAY </t>
  </si>
  <si>
    <t>M068</t>
  </si>
  <si>
    <t xml:space="preserve">NIMA DEVI </t>
  </si>
  <si>
    <t>M069</t>
  </si>
  <si>
    <t>SUNIL KUMAR</t>
  </si>
  <si>
    <t>M072</t>
  </si>
  <si>
    <t>RUCHI SINGH</t>
  </si>
  <si>
    <t>M074</t>
  </si>
  <si>
    <t>GAURI SHANKAR</t>
  </si>
  <si>
    <t>M077</t>
  </si>
  <si>
    <t>BHOLA NATH</t>
  </si>
  <si>
    <t>M079</t>
  </si>
  <si>
    <t>VIKAS</t>
  </si>
  <si>
    <t>M081</t>
  </si>
  <si>
    <t>M083</t>
  </si>
  <si>
    <t xml:space="preserve">SUNIL </t>
  </si>
  <si>
    <t>M085</t>
  </si>
  <si>
    <t>NEHA</t>
  </si>
  <si>
    <t>Supervisor</t>
  </si>
  <si>
    <t>\</t>
  </si>
  <si>
    <t>JITENDER</t>
  </si>
  <si>
    <t>M089</t>
  </si>
  <si>
    <t>M090</t>
  </si>
  <si>
    <t>SEEMA</t>
  </si>
  <si>
    <t>``</t>
  </si>
  <si>
    <t>AMAN</t>
  </si>
  <si>
    <t>M094</t>
  </si>
  <si>
    <t>KHUSHBOO</t>
  </si>
  <si>
    <t>M095</t>
  </si>
  <si>
    <t>MANISH</t>
  </si>
  <si>
    <t>ROHIT</t>
  </si>
  <si>
    <t>M099</t>
  </si>
  <si>
    <t>M0101</t>
  </si>
  <si>
    <t>VIPIN</t>
  </si>
  <si>
    <t>M098</t>
  </si>
  <si>
    <t>M0100</t>
  </si>
  <si>
    <t>M0104</t>
  </si>
  <si>
    <t>SHIVAM</t>
  </si>
  <si>
    <t>M0106</t>
  </si>
  <si>
    <t>M0107</t>
  </si>
  <si>
    <t>RATNESH</t>
  </si>
  <si>
    <t>M0108</t>
  </si>
  <si>
    <t>CHANDA</t>
  </si>
  <si>
    <t>MUNNA</t>
  </si>
  <si>
    <t>M0109</t>
  </si>
  <si>
    <t>M0111</t>
  </si>
  <si>
    <t>DEVANAND</t>
  </si>
  <si>
    <t>M0114</t>
  </si>
  <si>
    <t>RAGVENDRA</t>
  </si>
  <si>
    <t>M0116</t>
  </si>
  <si>
    <t>SONU</t>
  </si>
  <si>
    <t>M0117</t>
  </si>
  <si>
    <t>VICKY</t>
  </si>
  <si>
    <t>M0118</t>
  </si>
  <si>
    <t>ZAID</t>
  </si>
  <si>
    <t>M0119</t>
  </si>
  <si>
    <t>M0120</t>
  </si>
  <si>
    <t>MANOJ</t>
  </si>
  <si>
    <t>M0122</t>
  </si>
  <si>
    <t>M0123</t>
  </si>
  <si>
    <t>E+N</t>
  </si>
  <si>
    <t>GAJENDER</t>
  </si>
  <si>
    <t>M0125</t>
  </si>
  <si>
    <t>MUDHER SHYAM</t>
  </si>
  <si>
    <t>M0127</t>
  </si>
  <si>
    <t>TOWER 2  STAFF</t>
  </si>
  <si>
    <t>TOWER 1 STAFF</t>
  </si>
  <si>
    <t>ATTENDANCE OF HK</t>
  </si>
  <si>
    <t>TOTAL</t>
  </si>
  <si>
    <t>DATE</t>
  </si>
  <si>
    <t>M0128</t>
  </si>
  <si>
    <t>NO of Employees</t>
  </si>
  <si>
    <t>Rate</t>
  </si>
  <si>
    <t xml:space="preserve">No Of days </t>
  </si>
  <si>
    <t>Amount</t>
  </si>
  <si>
    <t>Hk Staff</t>
  </si>
  <si>
    <t>Add :- GST @ 18%</t>
  </si>
  <si>
    <t>ESIC 3.25%</t>
  </si>
  <si>
    <t>Billing Amout</t>
  </si>
  <si>
    <t>M0129</t>
  </si>
  <si>
    <t>RITESH</t>
  </si>
  <si>
    <t>S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</si>
  <si>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</t>
    </r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</si>
  <si>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</si>
  <si>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</si>
  <si>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t>PLUS 360 FAHRENHEIT SOLUTIONS PVT. LTD, B-48, SECOND FLOOR, NARAINA INDUSTRIAL AREA, PHASE-II,NEW DELHI,110028</t>
  </si>
  <si>
    <t xml:space="preserve">Nature and location of work :-   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</si>
  <si>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Muster Roll for the Month of Jun'2023</t>
    </r>
  </si>
  <si>
    <t>HOUSE KEEPING AT MAX  SUPER SPECIALITY HOSPITAL   SHALIMAR BAGH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</si>
  <si>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OT for the Month of Jun'2023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</si>
</sst>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ddd"/>
    <numFmt numFmtId="166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Times New Roman"/>
      <family val="1"/>
    </font>
    <font>
      <b/>
      <sz val="11"/>
      <color theme="0"/>
      <name val="Calibri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8" fillId="0" borderId="0"/>
    <xf numFmtId="0" fontId="4" fillId="0" borderId="0"/>
    <xf numFmtId="0" fontId="4" fillId="0" borderId="0" applyNumberFormat="0" applyFill="0" applyBorder="0" applyAlignment="0" applyProtection="0"/>
  </cellStyleXfs>
  <cellXfs count="154">
    <xf numFmtId="0" fontId="0" fillId="0" borderId="0" xfId="0"/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164" fontId="2" fillId="3" borderId="1" xfId="0" applyNumberFormat="1" applyFont="1" applyFill="1" applyBorder="1" applyAlignment="1">
      <alignment horizontal="center" vertical="center" textRotation="90"/>
    </xf>
    <xf numFmtId="0" fontId="0" fillId="4" borderId="0" xfId="0" applyFill="1"/>
    <xf numFmtId="0" fontId="2" fillId="5" borderId="1" xfId="0" applyFont="1" applyFill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 textRotation="90"/>
    </xf>
    <xf numFmtId="0" fontId="2" fillId="4" borderId="2" xfId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textRotation="90"/>
    </xf>
    <xf numFmtId="1" fontId="4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0" xfId="0" applyNumberFormat="1" applyFill="1"/>
    <xf numFmtId="0" fontId="3" fillId="0" borderId="3" xfId="0" applyFont="1" applyBorder="1" applyAlignment="1">
      <alignment horizontal="center" vertical="center"/>
    </xf>
    <xf numFmtId="0" fontId="0" fillId="0" borderId="1" xfId="0" applyBorder="1"/>
    <xf numFmtId="0" fontId="0" fillId="9" borderId="1" xfId="0" applyFill="1" applyBorder="1"/>
    <xf numFmtId="0" fontId="3" fillId="10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11" borderId="0" xfId="1" applyFont="1" applyFill="1" applyAlignment="1">
      <alignment horizontal="center" vertical="center"/>
    </xf>
    <xf numFmtId="164" fontId="4" fillId="11" borderId="0" xfId="1" applyNumberFormat="1" applyFill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166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6" fontId="3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1" fontId="0" fillId="0" borderId="0" xfId="0" applyNumberFormat="1"/>
    <xf numFmtId="0" fontId="2" fillId="6" borderId="5" xfId="0" applyFont="1" applyFill="1" applyBorder="1" applyAlignment="1">
      <alignment horizontal="center" vertical="center" textRotation="90"/>
    </xf>
    <xf numFmtId="0" fontId="0" fillId="5" borderId="1" xfId="0" applyFill="1" applyBorder="1"/>
    <xf numFmtId="1" fontId="0" fillId="0" borderId="1" xfId="0" applyNumberFormat="1" applyBorder="1"/>
    <xf numFmtId="0" fontId="0" fillId="10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13" borderId="1" xfId="0" applyFill="1" applyBorder="1"/>
    <xf numFmtId="0" fontId="0" fillId="0" borderId="6" xfId="0" applyBorder="1"/>
    <xf numFmtId="2" fontId="3" fillId="4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0" fontId="7" fillId="7" borderId="0" xfId="0" applyFont="1" applyFill="1"/>
    <xf numFmtId="164" fontId="8" fillId="14" borderId="1" xfId="0" applyNumberFormat="1" applyFont="1" applyFill="1" applyBorder="1" applyAlignment="1">
      <alignment horizontal="center" vertical="center" textRotation="90" wrapText="1"/>
    </xf>
    <xf numFmtId="164" fontId="8" fillId="14" borderId="1" xfId="0" applyNumberFormat="1" applyFont="1" applyFill="1" applyBorder="1" applyAlignment="1">
      <alignment horizontal="center" vertical="center" textRotation="90"/>
    </xf>
    <xf numFmtId="165" fontId="10" fillId="4" borderId="0" xfId="0" applyNumberFormat="1" applyFont="1" applyFill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/>
    <xf numFmtId="165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right" vertical="center"/>
    </xf>
    <xf numFmtId="1" fontId="11" fillId="4" borderId="1" xfId="0" applyNumberFormat="1" applyFont="1" applyFill="1" applyBorder="1" applyAlignment="1">
      <alignment horizontal="right" vertical="center"/>
    </xf>
    <xf numFmtId="166" fontId="11" fillId="4" borderId="1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16" borderId="0" xfId="0" applyFill="1"/>
    <xf numFmtId="1" fontId="0" fillId="16" borderId="1" xfId="0" applyNumberFormat="1" applyFill="1" applyBorder="1" applyAlignment="1">
      <alignment horizontal="center"/>
    </xf>
    <xf numFmtId="0" fontId="0" fillId="16" borderId="1" xfId="0" applyFill="1" applyBorder="1"/>
    <xf numFmtId="1" fontId="0" fillId="16" borderId="0" xfId="0" applyNumberFormat="1" applyFill="1"/>
    <xf numFmtId="1" fontId="0" fillId="0" borderId="5" xfId="0" applyNumberFormat="1" applyBorder="1"/>
    <xf numFmtId="0" fontId="0" fillId="13" borderId="5" xfId="0" applyFill="1" applyBorder="1"/>
    <xf numFmtId="15" fontId="2" fillId="9" borderId="1" xfId="0" applyNumberFormat="1" applyFont="1" applyFill="1" applyBorder="1" applyAlignment="1">
      <alignment horizontal="center" vertical="center" textRotation="90"/>
    </xf>
    <xf numFmtId="0" fontId="5" fillId="0" borderId="7" xfId="0" applyFont="1" applyBorder="1" applyProtection="1">
      <protection hidden="1"/>
    </xf>
    <xf numFmtId="0" fontId="14" fillId="17" borderId="8" xfId="0" applyFont="1" applyFill="1" applyBorder="1"/>
    <xf numFmtId="0" fontId="16" fillId="0" borderId="1" xfId="0" applyFont="1" applyBorder="1"/>
    <xf numFmtId="0" fontId="15" fillId="0" borderId="1" xfId="0" applyFont="1" applyBorder="1" applyAlignment="1">
      <alignment horizontal="left" vertical="top"/>
    </xf>
    <xf numFmtId="0" fontId="8" fillId="7" borderId="1" xfId="0" applyFont="1" applyFill="1" applyBorder="1" applyAlignment="1">
      <alignment horizontal="center" vertical="center" textRotation="90" wrapText="1"/>
    </xf>
    <xf numFmtId="165" fontId="4" fillId="4" borderId="1" xfId="1" applyNumberFormat="1" applyFill="1" applyBorder="1" applyAlignment="1">
      <alignment horizontal="center" vertical="center"/>
    </xf>
    <xf numFmtId="165" fontId="4" fillId="4" borderId="6" xfId="1" applyNumberForma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1" fontId="0" fillId="0" borderId="9" xfId="0" applyNumberFormat="1" applyBorder="1"/>
    <xf numFmtId="0" fontId="0" fillId="0" borderId="1" xfId="0" applyBorder="1" applyAlignment="1">
      <alignment horizontal="center"/>
    </xf>
    <xf numFmtId="165" fontId="4" fillId="0" borderId="1" xfId="1" applyNumberFormat="1" applyBorder="1" applyAlignment="1">
      <alignment horizontal="center" vertical="center"/>
    </xf>
    <xf numFmtId="165" fontId="4" fillId="0" borderId="3" xfId="1" applyNumberFormat="1" applyBorder="1" applyAlignment="1">
      <alignment horizontal="center" vertical="center"/>
    </xf>
    <xf numFmtId="0" fontId="0" fillId="0" borderId="5" xfId="0" applyBorder="1"/>
    <xf numFmtId="165" fontId="4" fillId="7" borderId="1" xfId="1" applyNumberFormat="1" applyFill="1" applyBorder="1" applyAlignment="1">
      <alignment horizontal="center" vertical="center"/>
    </xf>
    <xf numFmtId="165" fontId="4" fillId="0" borderId="5" xfId="1" applyNumberFormat="1" applyBorder="1" applyAlignment="1">
      <alignment horizontal="center" vertical="center"/>
    </xf>
    <xf numFmtId="0" fontId="0" fillId="0" borderId="10" xfId="0" applyBorder="1"/>
    <xf numFmtId="165" fontId="4" fillId="0" borderId="6" xfId="1" applyNumberFormat="1" applyBorder="1" applyAlignment="1">
      <alignment horizontal="center" vertical="center"/>
    </xf>
    <xf numFmtId="165" fontId="4" fillId="0" borderId="10" xfId="1" applyNumberFormat="1" applyBorder="1" applyAlignment="1">
      <alignment horizontal="center" vertical="center"/>
    </xf>
    <xf numFmtId="165" fontId="4" fillId="4" borderId="11" xfId="1" applyNumberForma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/>
    <xf numFmtId="165" fontId="4" fillId="0" borderId="1" xfId="1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" fontId="0" fillId="0" borderId="0" xfId="0" applyNumberFormat="1" applyFill="1"/>
    <xf numFmtId="165" fontId="4" fillId="0" borderId="5" xfId="1" applyNumberFormat="1" applyFill="1" applyBorder="1" applyAlignment="1">
      <alignment horizontal="center" vertical="center"/>
    </xf>
    <xf numFmtId="165" fontId="4" fillId="8" borderId="1" xfId="1" applyNumberFormat="1" applyFill="1" applyBorder="1" applyAlignment="1">
      <alignment horizontal="center" vertical="center"/>
    </xf>
    <xf numFmtId="165" fontId="4" fillId="0" borderId="6" xfId="1" applyNumberForma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1" fontId="1" fillId="18" borderId="1" xfId="0" applyNumberFormat="1" applyFont="1" applyFill="1" applyBorder="1" applyAlignment="1">
      <alignment horizontal="center"/>
    </xf>
    <xf numFmtId="0" fontId="0" fillId="0" borderId="5" xfId="0" applyFont="1" applyFill="1" applyBorder="1"/>
    <xf numFmtId="1" fontId="0" fillId="0" borderId="1" xfId="0" applyNumberFormat="1" applyFont="1" applyFill="1" applyBorder="1" applyAlignment="1">
      <alignment horizontal="center"/>
    </xf>
    <xf numFmtId="1" fontId="0" fillId="19" borderId="1" xfId="0" applyNumberFormat="1" applyFont="1" applyFill="1" applyBorder="1" applyAlignment="1">
      <alignment horizontal="center"/>
    </xf>
    <xf numFmtId="0" fontId="0" fillId="0" borderId="0" xfId="0" applyFont="1"/>
    <xf numFmtId="1" fontId="0" fillId="19" borderId="1" xfId="0" applyNumberFormat="1" applyFont="1" applyFill="1" applyBorder="1"/>
    <xf numFmtId="0" fontId="0" fillId="0" borderId="9" xfId="0" applyFill="1" applyBorder="1"/>
    <xf numFmtId="0" fontId="0" fillId="0" borderId="6" xfId="0" applyFill="1" applyBorder="1"/>
    <xf numFmtId="164" fontId="2" fillId="4" borderId="9" xfId="0" applyNumberFormat="1" applyFont="1" applyFill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20" fillId="0" borderId="1" xfId="3" applyFont="1" applyBorder="1" applyAlignment="1">
      <alignment vertical="center"/>
    </xf>
    <xf numFmtId="0" fontId="3" fillId="12" borderId="12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" fontId="2" fillId="8" borderId="6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12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" fontId="2" fillId="8" borderId="0" xfId="0" applyNumberFormat="1" applyFont="1" applyFill="1" applyBorder="1" applyAlignment="1">
      <alignment horizontal="center" vertical="center"/>
    </xf>
    <xf numFmtId="2" fontId="22" fillId="4" borderId="0" xfId="0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top"/>
    </xf>
    <xf numFmtId="0" fontId="5" fillId="0" borderId="1" xfId="0" applyFont="1" applyFill="1" applyBorder="1"/>
    <xf numFmtId="0" fontId="15" fillId="0" borderId="6" xfId="0" applyFont="1" applyFill="1" applyBorder="1" applyAlignment="1">
      <alignment horizontal="left" vertical="top"/>
    </xf>
    <xf numFmtId="0" fontId="5" fillId="0" borderId="0" xfId="0" applyFont="1" applyFill="1"/>
    <xf numFmtId="0" fontId="23" fillId="0" borderId="1" xfId="0" applyFont="1" applyFill="1" applyBorder="1" applyAlignment="1">
      <alignment horizontal="left"/>
    </xf>
    <xf numFmtId="0" fontId="22" fillId="4" borderId="0" xfId="0" applyFont="1" applyFill="1" applyAlignment="1">
      <alignment horizontal="center" vertical="center"/>
    </xf>
    <xf numFmtId="0" fontId="0" fillId="4" borderId="1" xfId="0" applyFont="1" applyFill="1" applyBorder="1"/>
    <xf numFmtId="0" fontId="2" fillId="2" borderId="1" xfId="0" applyFont="1" applyFill="1" applyBorder="1" applyAlignment="1">
      <alignment horizontal="center" vertical="center" textRotation="90"/>
    </xf>
    <xf numFmtId="0" fontId="19" fillId="0" borderId="1" xfId="2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top" wrapText="1"/>
    </xf>
    <xf numFmtId="0" fontId="20" fillId="0" borderId="1" xfId="4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17" fontId="9" fillId="15" borderId="1" xfId="0" applyNumberFormat="1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</cellXfs>
  <cellStyles count="5">
    <cellStyle name="=C:\WINNT\SYSTEM32\COMMAND.COM 2" xfId="4"/>
    <cellStyle name="Normal" xfId="0" builtinId="0"/>
    <cellStyle name="Normal 2 3 2" xfId="3"/>
    <cellStyle name="Normal 4" xfId="2"/>
    <cellStyle name="Normal_Sheet1" xfId="1"/>
  </cellStyles>
  <dxfs count="2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auto="1"/>
      </font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144"/>
  <sheetViews>
    <sheetView tabSelected="1" zoomScaleNormal="100" workbookViewId="0">
      <pane xSplit="3" ySplit="9" topLeftCell="E10" activePane="bottomRight" state="frozen"/>
      <selection pane="topRight" activeCell="D1" sqref="D1"/>
      <selection pane="bottomLeft" activeCell="A3" sqref="A3"/>
      <selection pane="bottomRight" activeCell="B1" sqref="B1:AW1"/>
    </sheetView>
  </sheetViews>
  <sheetFormatPr defaultColWidth="4.140625" defaultRowHeight="15" x14ac:dyDescent="0.25"/>
  <cols>
    <col min="1" max="1" width="8.28515625" bestFit="1" customWidth="1"/>
    <col min="2" max="2" width="10.5703125" customWidth="1"/>
    <col min="3" max="3" width="24.5703125" customWidth="1"/>
    <col min="4" max="4" width="20.42578125" hidden="1" customWidth="1"/>
    <col min="5" max="5" width="10.42578125" customWidth="1"/>
    <col min="6" max="6" width="7.85546875" hidden="1" customWidth="1"/>
    <col min="7" max="7" width="4" hidden="1" customWidth="1"/>
    <col min="8" max="20" width="4.140625" hidden="1" customWidth="1"/>
    <col min="21" max="22" width="4" customWidth="1"/>
    <col min="23" max="23" width="4" style="94" customWidth="1"/>
    <col min="24" max="24" width="4.7109375" style="94" customWidth="1"/>
    <col min="25" max="25" width="4" style="94" customWidth="1"/>
    <col min="26" max="26" width="4" customWidth="1"/>
    <col min="27" max="27" width="4" style="61" customWidth="1"/>
    <col min="28" max="35" width="4" customWidth="1"/>
    <col min="36" max="36" width="4.140625" customWidth="1"/>
    <col min="37" max="37" width="3.85546875" customWidth="1"/>
    <col min="38" max="50" width="4.140625" customWidth="1"/>
    <col min="51" max="51" width="7" hidden="1" customWidth="1"/>
    <col min="52" max="65" width="4.140625" hidden="1" customWidth="1"/>
    <col min="66" max="66" width="12.5703125" customWidth="1"/>
    <col min="67" max="67" width="11.85546875" customWidth="1"/>
    <col min="68" max="71" width="7.85546875" customWidth="1"/>
    <col min="72" max="72" width="4.140625" customWidth="1"/>
    <col min="73" max="73" width="7.85546875" customWidth="1"/>
    <col min="74" max="76" width="4.140625" customWidth="1"/>
    <col min="77" max="77" width="7.85546875" customWidth="1"/>
    <col min="78" max="78" width="5.5703125" customWidth="1"/>
    <col min="79" max="79" width="7.85546875" customWidth="1"/>
    <col min="80" max="81" width="4.140625" customWidth="1"/>
    <col min="82" max="82" width="26" bestFit="1" customWidth="1"/>
    <col min="83" max="83" width="7.85546875" customWidth="1"/>
  </cols>
  <sheetData>
    <row r="1" spans="1:83" x14ac:dyDescent="0.25">
      <c r="B1" s="142" t="s">
        <v>299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</row>
    <row r="2" spans="1:83" x14ac:dyDescent="0.25">
      <c r="B2" s="142" t="s">
        <v>300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</row>
    <row r="3" spans="1:83" x14ac:dyDescent="0.25">
      <c r="B3" s="142" t="s">
        <v>304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</row>
    <row r="4" spans="1:83" x14ac:dyDescent="0.25">
      <c r="B4" s="119" t="s">
        <v>301</v>
      </c>
      <c r="C4" s="119"/>
      <c r="D4" s="119"/>
      <c r="E4" s="119">
        <v>26</v>
      </c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20"/>
      <c r="T4" s="20"/>
      <c r="U4" s="147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9"/>
    </row>
    <row r="5" spans="1:83" x14ac:dyDescent="0.25">
      <c r="B5" s="144" t="s">
        <v>302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</row>
    <row r="6" spans="1:83" ht="15" customHeight="1" x14ac:dyDescent="0.25">
      <c r="B6" s="145" t="s">
        <v>303</v>
      </c>
      <c r="C6" s="145"/>
      <c r="D6" s="145"/>
      <c r="E6" s="145"/>
      <c r="F6" s="146" t="s">
        <v>305</v>
      </c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</row>
    <row r="7" spans="1:83" x14ac:dyDescent="0.25">
      <c r="B7" s="145"/>
      <c r="C7" s="145"/>
      <c r="D7" s="145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</row>
    <row r="8" spans="1:83" ht="56.25" customHeight="1" x14ac:dyDescent="0.25">
      <c r="A8" s="1" t="s">
        <v>49</v>
      </c>
      <c r="B8" s="2" t="s">
        <v>46</v>
      </c>
      <c r="C8" s="2" t="s">
        <v>103</v>
      </c>
      <c r="D8" s="71" t="s">
        <v>104</v>
      </c>
      <c r="E8" s="2" t="s">
        <v>48</v>
      </c>
      <c r="F8" s="1" t="s">
        <v>106</v>
      </c>
      <c r="G8" s="1" t="s">
        <v>0</v>
      </c>
      <c r="H8" s="69">
        <v>45065</v>
      </c>
      <c r="I8" s="69">
        <v>45066</v>
      </c>
      <c r="J8" s="69">
        <v>45067</v>
      </c>
      <c r="K8" s="69">
        <v>45068</v>
      </c>
      <c r="L8" s="69">
        <v>45069</v>
      </c>
      <c r="M8" s="69">
        <v>45070</v>
      </c>
      <c r="N8" s="69">
        <v>45071</v>
      </c>
      <c r="O8" s="69">
        <v>45072</v>
      </c>
      <c r="P8" s="69">
        <v>45073</v>
      </c>
      <c r="Q8" s="69">
        <v>45074</v>
      </c>
      <c r="R8" s="69">
        <v>45075</v>
      </c>
      <c r="S8" s="69">
        <v>45076</v>
      </c>
      <c r="T8" s="69">
        <v>45077</v>
      </c>
      <c r="U8" s="69">
        <v>45078</v>
      </c>
      <c r="V8" s="69">
        <v>45079</v>
      </c>
      <c r="W8" s="69">
        <v>45080</v>
      </c>
      <c r="X8" s="69">
        <v>45081</v>
      </c>
      <c r="Y8" s="69">
        <v>45082</v>
      </c>
      <c r="Z8" s="69">
        <v>45083</v>
      </c>
      <c r="AA8" s="69">
        <v>45084</v>
      </c>
      <c r="AB8" s="69">
        <v>45085</v>
      </c>
      <c r="AC8" s="69">
        <v>45086</v>
      </c>
      <c r="AD8" s="69">
        <v>45087</v>
      </c>
      <c r="AE8" s="69">
        <v>45088</v>
      </c>
      <c r="AF8" s="69">
        <v>45089</v>
      </c>
      <c r="AG8" s="69">
        <v>45090</v>
      </c>
      <c r="AH8" s="69">
        <v>45091</v>
      </c>
      <c r="AI8" s="69">
        <v>45092</v>
      </c>
      <c r="AJ8" s="69">
        <v>45093</v>
      </c>
      <c r="AK8" s="69">
        <v>45094</v>
      </c>
      <c r="AL8" s="69">
        <v>45095</v>
      </c>
      <c r="AM8" s="69">
        <v>45096</v>
      </c>
      <c r="AN8" s="69">
        <v>45097</v>
      </c>
      <c r="AO8" s="69">
        <v>45098</v>
      </c>
      <c r="AP8" s="69">
        <v>45099</v>
      </c>
      <c r="AQ8" s="69">
        <v>45100</v>
      </c>
      <c r="AR8" s="69">
        <v>45101</v>
      </c>
      <c r="AS8" s="69">
        <v>45102</v>
      </c>
      <c r="AT8" s="69">
        <v>45103</v>
      </c>
      <c r="AU8" s="69">
        <v>45104</v>
      </c>
      <c r="AV8" s="69">
        <v>45105</v>
      </c>
      <c r="AW8" s="69">
        <v>45106</v>
      </c>
      <c r="AX8" s="69">
        <v>45107</v>
      </c>
      <c r="AY8" s="3" t="s">
        <v>1</v>
      </c>
      <c r="AZ8" s="3" t="s">
        <v>2</v>
      </c>
      <c r="BA8" s="3" t="s">
        <v>3</v>
      </c>
      <c r="BB8" s="3" t="s">
        <v>4</v>
      </c>
      <c r="BC8" s="3" t="s">
        <v>5</v>
      </c>
      <c r="BD8" s="3" t="s">
        <v>6</v>
      </c>
      <c r="BE8" s="3" t="s">
        <v>7</v>
      </c>
      <c r="BF8" s="3" t="s">
        <v>8</v>
      </c>
      <c r="BG8" s="3" t="s">
        <v>9</v>
      </c>
      <c r="BH8" s="3" t="s">
        <v>10</v>
      </c>
      <c r="BI8" s="3" t="s">
        <v>11</v>
      </c>
      <c r="BJ8" s="3" t="s">
        <v>12</v>
      </c>
      <c r="BK8" s="3" t="s">
        <v>13</v>
      </c>
      <c r="BL8" s="3" t="s">
        <v>76</v>
      </c>
      <c r="BM8" s="3" t="s">
        <v>77</v>
      </c>
      <c r="BN8" s="74" t="s">
        <v>108</v>
      </c>
      <c r="BO8" s="47" t="s">
        <v>107</v>
      </c>
      <c r="BP8" s="48" t="s">
        <v>14</v>
      </c>
      <c r="BQ8" s="48" t="s">
        <v>15</v>
      </c>
      <c r="BR8" s="49" t="s">
        <v>16</v>
      </c>
      <c r="BS8" s="49" t="s">
        <v>85</v>
      </c>
      <c r="BT8" s="1" t="s">
        <v>17</v>
      </c>
      <c r="BU8" s="5" t="s">
        <v>18</v>
      </c>
      <c r="BV8" s="5" t="s">
        <v>19</v>
      </c>
      <c r="BW8" s="6" t="s">
        <v>20</v>
      </c>
      <c r="BX8" s="6" t="s">
        <v>21</v>
      </c>
      <c r="BY8" s="6" t="s">
        <v>22</v>
      </c>
      <c r="BZ8" s="5" t="s">
        <v>23</v>
      </c>
      <c r="CA8" s="5" t="s">
        <v>19</v>
      </c>
      <c r="CB8" s="37" t="s">
        <v>51</v>
      </c>
      <c r="CC8" s="37" t="s">
        <v>53</v>
      </c>
      <c r="CD8" s="37" t="s">
        <v>236</v>
      </c>
    </row>
    <row r="9" spans="1:83" x14ac:dyDescent="0.25">
      <c r="A9" s="7"/>
      <c r="B9" s="8"/>
      <c r="C9" s="8"/>
      <c r="D9" s="8"/>
      <c r="E9" s="8"/>
      <c r="F9" s="9"/>
      <c r="G9" s="10"/>
      <c r="H9" s="75" t="s">
        <v>84</v>
      </c>
      <c r="I9" s="75" t="s">
        <v>81</v>
      </c>
      <c r="J9" s="75" t="s">
        <v>79</v>
      </c>
      <c r="K9" s="75" t="s">
        <v>78</v>
      </c>
      <c r="L9" s="75" t="s">
        <v>80</v>
      </c>
      <c r="M9" s="75" t="s">
        <v>83</v>
      </c>
      <c r="N9" s="75" t="s">
        <v>82</v>
      </c>
      <c r="O9" s="75" t="s">
        <v>84</v>
      </c>
      <c r="P9" s="75" t="s">
        <v>81</v>
      </c>
      <c r="Q9" s="75" t="s">
        <v>79</v>
      </c>
      <c r="R9" s="75" t="s">
        <v>78</v>
      </c>
      <c r="S9" s="75" t="s">
        <v>80</v>
      </c>
      <c r="T9" s="75" t="s">
        <v>83</v>
      </c>
      <c r="U9" s="75" t="s">
        <v>82</v>
      </c>
      <c r="V9" s="75" t="s">
        <v>84</v>
      </c>
      <c r="W9" s="75" t="s">
        <v>81</v>
      </c>
      <c r="X9" s="75" t="s">
        <v>79</v>
      </c>
      <c r="Y9" s="75" t="s">
        <v>78</v>
      </c>
      <c r="Z9" s="75" t="s">
        <v>80</v>
      </c>
      <c r="AA9" s="75" t="s">
        <v>83</v>
      </c>
      <c r="AB9" s="75" t="s">
        <v>82</v>
      </c>
      <c r="AC9" s="75" t="s">
        <v>84</v>
      </c>
      <c r="AD9" s="75" t="s">
        <v>81</v>
      </c>
      <c r="AE9" s="75" t="s">
        <v>79</v>
      </c>
      <c r="AF9" s="75" t="s">
        <v>78</v>
      </c>
      <c r="AG9" s="75" t="s">
        <v>80</v>
      </c>
      <c r="AH9" s="75" t="s">
        <v>83</v>
      </c>
      <c r="AI9" s="75" t="s">
        <v>82</v>
      </c>
      <c r="AJ9" s="75" t="s">
        <v>84</v>
      </c>
      <c r="AK9" s="75" t="s">
        <v>81</v>
      </c>
      <c r="AL9" s="75" t="s">
        <v>79</v>
      </c>
      <c r="AM9" s="75" t="s">
        <v>78</v>
      </c>
      <c r="AN9" s="75" t="s">
        <v>80</v>
      </c>
      <c r="AO9" s="75" t="s">
        <v>83</v>
      </c>
      <c r="AP9" s="75" t="s">
        <v>82</v>
      </c>
      <c r="AQ9" s="75" t="s">
        <v>84</v>
      </c>
      <c r="AR9" s="75" t="s">
        <v>81</v>
      </c>
      <c r="AS9" s="75" t="s">
        <v>79</v>
      </c>
      <c r="AT9" s="75" t="s">
        <v>78</v>
      </c>
      <c r="AU9" s="75" t="s">
        <v>80</v>
      </c>
      <c r="AV9" s="75" t="s">
        <v>83</v>
      </c>
      <c r="AW9" s="75" t="s">
        <v>82</v>
      </c>
      <c r="AX9" s="75" t="s">
        <v>84</v>
      </c>
      <c r="AY9" s="115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 t="s">
        <v>24</v>
      </c>
      <c r="BK9" s="11"/>
      <c r="BL9" s="46">
        <f>SUM(BL10:BL101)</f>
        <v>0</v>
      </c>
      <c r="BM9" s="46">
        <f>SUM(BM10:BM101)</f>
        <v>0</v>
      </c>
      <c r="BN9" s="12">
        <f>SUM(BN10:BN101)</f>
        <v>2127</v>
      </c>
      <c r="BO9" s="4"/>
      <c r="BP9" s="12">
        <f>SUM(BP10:BP101)</f>
        <v>2474</v>
      </c>
      <c r="BQ9" s="12">
        <f>SUM(BQ10:BQ101)</f>
        <v>5</v>
      </c>
      <c r="BR9" s="12">
        <f>SUM(BR10:BR101)</f>
        <v>0</v>
      </c>
      <c r="BS9" s="12">
        <f>SUM(BS10:BS101)</f>
        <v>0</v>
      </c>
      <c r="BT9" s="4"/>
      <c r="BU9" s="4"/>
      <c r="BV9" s="4"/>
      <c r="BW9" s="4"/>
      <c r="BX9" s="4"/>
      <c r="BY9" s="4"/>
      <c r="BZ9" s="4"/>
      <c r="CA9" s="4"/>
    </row>
    <row r="10" spans="1:83" ht="15.75" x14ac:dyDescent="0.25">
      <c r="A10" s="8">
        <v>1</v>
      </c>
      <c r="B10" s="131" t="s">
        <v>109</v>
      </c>
      <c r="C10" s="129" t="s">
        <v>34</v>
      </c>
      <c r="D10" s="73"/>
      <c r="E10" s="20" t="s">
        <v>110</v>
      </c>
      <c r="F10" s="72"/>
      <c r="G10" s="13"/>
      <c r="H10" s="20" t="s">
        <v>25</v>
      </c>
      <c r="I10" s="20" t="s">
        <v>25</v>
      </c>
      <c r="J10" s="20" t="s">
        <v>25</v>
      </c>
      <c r="K10" s="20" t="s">
        <v>26</v>
      </c>
      <c r="L10" s="20" t="s">
        <v>25</v>
      </c>
      <c r="M10" s="20" t="s">
        <v>25</v>
      </c>
      <c r="N10" s="20" t="s">
        <v>24</v>
      </c>
      <c r="O10" s="20" t="s">
        <v>27</v>
      </c>
      <c r="P10" s="20" t="s">
        <v>27</v>
      </c>
      <c r="Q10" s="20" t="s">
        <v>27</v>
      </c>
      <c r="R10" s="90" t="s">
        <v>25</v>
      </c>
      <c r="S10" s="90" t="s">
        <v>27</v>
      </c>
      <c r="T10" s="90" t="s">
        <v>27</v>
      </c>
      <c r="U10" s="75" t="s">
        <v>24</v>
      </c>
      <c r="V10" s="75" t="s">
        <v>28</v>
      </c>
      <c r="W10" s="91" t="s">
        <v>28</v>
      </c>
      <c r="X10" s="91" t="s">
        <v>28</v>
      </c>
      <c r="Y10" s="91" t="s">
        <v>28</v>
      </c>
      <c r="Z10" s="75" t="s">
        <v>28</v>
      </c>
      <c r="AA10" s="75" t="s">
        <v>28</v>
      </c>
      <c r="AB10" s="75" t="s">
        <v>24</v>
      </c>
      <c r="AC10" s="75" t="s">
        <v>28</v>
      </c>
      <c r="AD10" s="75" t="s">
        <v>28</v>
      </c>
      <c r="AE10" s="75" t="s">
        <v>28</v>
      </c>
      <c r="AF10" s="75" t="s">
        <v>28</v>
      </c>
      <c r="AG10" s="75" t="s">
        <v>28</v>
      </c>
      <c r="AH10" s="76" t="s">
        <v>28</v>
      </c>
      <c r="AI10" s="75" t="s">
        <v>24</v>
      </c>
      <c r="AJ10" s="44" t="s">
        <v>25</v>
      </c>
      <c r="AK10" s="20" t="s">
        <v>25</v>
      </c>
      <c r="AL10" s="20" t="s">
        <v>28</v>
      </c>
      <c r="AM10" s="20" t="s">
        <v>28</v>
      </c>
      <c r="AN10" s="20" t="s">
        <v>28</v>
      </c>
      <c r="AO10" s="20" t="s">
        <v>28</v>
      </c>
      <c r="AP10" s="20" t="s">
        <v>24</v>
      </c>
      <c r="AQ10" s="20" t="s">
        <v>27</v>
      </c>
      <c r="AR10" s="20" t="s">
        <v>27</v>
      </c>
      <c r="AS10" s="20" t="s">
        <v>27</v>
      </c>
      <c r="AT10" s="20" t="s">
        <v>25</v>
      </c>
      <c r="AU10" s="20" t="s">
        <v>25</v>
      </c>
      <c r="AV10" s="20" t="s">
        <v>25</v>
      </c>
      <c r="AW10" s="20" t="s">
        <v>24</v>
      </c>
      <c r="AX10" s="20" t="s">
        <v>25</v>
      </c>
      <c r="AY10" s="77">
        <f>COUNTIF(U10:AX10,"M")</f>
        <v>6</v>
      </c>
      <c r="AZ10" s="8">
        <f>COUNTIF(U10:AX10,"E")</f>
        <v>3</v>
      </c>
      <c r="BA10" s="8">
        <f>COUNTIF(U10:AX10,"N")</f>
        <v>16</v>
      </c>
      <c r="BB10" s="8">
        <f>COUNTIF(U10:AX10,"G")</f>
        <v>0</v>
      </c>
      <c r="BC10" s="8">
        <f>COUNTIF(U10:AX10,"C/O")*1</f>
        <v>0</v>
      </c>
      <c r="BD10" s="8">
        <f>COUNTIF(U10:AX10,"M+E")*1</f>
        <v>0</v>
      </c>
      <c r="BE10" s="8">
        <f>COUNTIF(U10:AX10,"M+N")*1</f>
        <v>0</v>
      </c>
      <c r="BF10" s="8">
        <f>COUNTIF(U10:AX10,"E+N")*1</f>
        <v>0</v>
      </c>
      <c r="BG10" s="8">
        <f>COUNTIF(U10:AX10,"N+M")*1</f>
        <v>0</v>
      </c>
      <c r="BH10" s="14">
        <f>COUNTIF(U10:AX10,"P/O")+COUNTIF(U10:AX10,"M/O")+COUNTIF(U10:AX10,"E/O")+COUNTIF(U10:AX10,"N/O")+COUNTIF(U10:AX10,"G/O")</f>
        <v>0</v>
      </c>
      <c r="BI10" s="14">
        <f>COUNTIF(U10:AX10,"DD/O")*2</f>
        <v>0</v>
      </c>
      <c r="BJ10" s="8">
        <f>COUNTIF(U10:AX10,"O")</f>
        <v>5</v>
      </c>
      <c r="BK10" s="8">
        <f>COUNTIF(U10:AX10,"A")</f>
        <v>0</v>
      </c>
      <c r="BL10" s="14">
        <f>COUNTIF(U10:AX10,"P/GH")+COUNTIF(U10:AX10,"M/GH")+COUNTIF(U10:AX10,"E/GH")+COUNTIF(U10:AX10,"N/GH")+COUNTIF(U10:AX10,"G/GH")</f>
        <v>0</v>
      </c>
      <c r="BM10" s="8">
        <f>COUNTIF(U10:AX10,"GH")*1</f>
        <v>0</v>
      </c>
      <c r="BN10" s="15">
        <f>SUM(AY10:BG10)+BL10</f>
        <v>25</v>
      </c>
      <c r="BO10" s="18">
        <f>BP10-BN10</f>
        <v>5</v>
      </c>
      <c r="BP10" s="16">
        <f>BN10+BH10+BI10+BJ10</f>
        <v>30</v>
      </c>
      <c r="BQ10" s="16">
        <f>BD10+BE10+BF10+BG10+BH10</f>
        <v>0</v>
      </c>
      <c r="BR10" s="16">
        <f t="shared" ref="BR10:BR68" si="0">BI10</f>
        <v>0</v>
      </c>
      <c r="BS10" s="16">
        <f>BM10+BL10</f>
        <v>0</v>
      </c>
      <c r="BT10" s="17"/>
      <c r="BU10" s="17"/>
      <c r="BV10" s="18">
        <f>BU10-BP10</f>
        <v>-30</v>
      </c>
      <c r="BW10" s="4"/>
      <c r="BX10" s="4">
        <f>(BQ10+BR10*2)*8</f>
        <v>0</v>
      </c>
      <c r="BY10" s="4">
        <f>BX10*BW10</f>
        <v>0</v>
      </c>
      <c r="BZ10" s="4"/>
      <c r="CA10" s="4">
        <f>BZ10-BY10</f>
        <v>0</v>
      </c>
      <c r="CD10" s="70">
        <f>(BN10/6)-BO10</f>
        <v>-0.83333333333333304</v>
      </c>
    </row>
    <row r="11" spans="1:83" ht="15.75" x14ac:dyDescent="0.25">
      <c r="A11" s="8">
        <v>2</v>
      </c>
      <c r="B11" s="131" t="s">
        <v>111</v>
      </c>
      <c r="C11" s="129" t="s">
        <v>112</v>
      </c>
      <c r="D11" s="73"/>
      <c r="E11" s="20" t="s">
        <v>110</v>
      </c>
      <c r="F11" s="72"/>
      <c r="G11" s="13"/>
      <c r="H11" s="20" t="s">
        <v>24</v>
      </c>
      <c r="I11" s="20" t="s">
        <v>25</v>
      </c>
      <c r="J11" s="20" t="s">
        <v>25</v>
      </c>
      <c r="K11" s="20" t="s">
        <v>27</v>
      </c>
      <c r="L11" s="20" t="s">
        <v>25</v>
      </c>
      <c r="M11" s="20" t="s">
        <v>25</v>
      </c>
      <c r="N11" s="20" t="s">
        <v>25</v>
      </c>
      <c r="O11" s="20" t="s">
        <v>24</v>
      </c>
      <c r="P11" s="20" t="s">
        <v>25</v>
      </c>
      <c r="Q11" s="20" t="s">
        <v>25</v>
      </c>
      <c r="R11" s="90" t="s">
        <v>25</v>
      </c>
      <c r="S11" s="90" t="s">
        <v>25</v>
      </c>
      <c r="T11" s="90" t="s">
        <v>25</v>
      </c>
      <c r="U11" s="80" t="s">
        <v>25</v>
      </c>
      <c r="V11" s="80" t="s">
        <v>24</v>
      </c>
      <c r="W11" s="91" t="s">
        <v>25</v>
      </c>
      <c r="X11" s="91" t="s">
        <v>25</v>
      </c>
      <c r="Y11" s="91" t="s">
        <v>25</v>
      </c>
      <c r="Z11" s="80" t="s">
        <v>25</v>
      </c>
      <c r="AA11" s="80" t="s">
        <v>25</v>
      </c>
      <c r="AB11" s="80" t="s">
        <v>25</v>
      </c>
      <c r="AC11" s="80" t="s">
        <v>24</v>
      </c>
      <c r="AD11" s="80" t="s">
        <v>25</v>
      </c>
      <c r="AE11" s="80" t="s">
        <v>25</v>
      </c>
      <c r="AF11" s="80" t="s">
        <v>25</v>
      </c>
      <c r="AG11" s="80" t="s">
        <v>25</v>
      </c>
      <c r="AH11" s="76" t="s">
        <v>25</v>
      </c>
      <c r="AI11" s="75" t="s">
        <v>25</v>
      </c>
      <c r="AJ11" s="44" t="s">
        <v>24</v>
      </c>
      <c r="AK11" s="20" t="s">
        <v>25</v>
      </c>
      <c r="AL11" s="20" t="s">
        <v>25</v>
      </c>
      <c r="AM11" s="20" t="s">
        <v>25</v>
      </c>
      <c r="AN11" s="20" t="s">
        <v>25</v>
      </c>
      <c r="AO11" s="20" t="s">
        <v>25</v>
      </c>
      <c r="AP11" s="20" t="s">
        <v>25</v>
      </c>
      <c r="AQ11" s="20" t="s">
        <v>25</v>
      </c>
      <c r="AR11" s="20" t="s">
        <v>24</v>
      </c>
      <c r="AS11" s="20" t="s">
        <v>25</v>
      </c>
      <c r="AT11" s="20" t="s">
        <v>25</v>
      </c>
      <c r="AU11" s="20" t="s">
        <v>25</v>
      </c>
      <c r="AV11" s="20" t="s">
        <v>25</v>
      </c>
      <c r="AW11" s="20" t="s">
        <v>25</v>
      </c>
      <c r="AX11" s="20" t="s">
        <v>26</v>
      </c>
      <c r="AY11" s="77">
        <f t="shared" ref="AY11:AY73" si="1">COUNTIF(U11:AX11,"M")</f>
        <v>25</v>
      </c>
      <c r="AZ11" s="8">
        <f t="shared" ref="AZ11:AZ73" si="2">COUNTIF(U11:AX11,"E")</f>
        <v>0</v>
      </c>
      <c r="BA11" s="8">
        <f t="shared" ref="BA11:BA73" si="3">COUNTIF(U11:AX11,"N")</f>
        <v>0</v>
      </c>
      <c r="BB11" s="8">
        <f t="shared" ref="BB11:BB73" si="4">COUNTIF(U11:AX11,"G")</f>
        <v>0</v>
      </c>
      <c r="BC11" s="8">
        <f t="shared" ref="BC11:BC73" si="5">COUNTIF(U11:AX11,"C/O")*1</f>
        <v>0</v>
      </c>
      <c r="BD11" s="8">
        <f t="shared" ref="BD11:BD73" si="6">COUNTIF(U11:AX11,"M+E")*1</f>
        <v>0</v>
      </c>
      <c r="BE11" s="8">
        <f t="shared" ref="BE11:BE73" si="7">COUNTIF(U11:AX11,"M+N")*1</f>
        <v>0</v>
      </c>
      <c r="BF11" s="8">
        <f t="shared" ref="BF11:BF73" si="8">COUNTIF(U11:AX11,"E+N")*1</f>
        <v>0</v>
      </c>
      <c r="BG11" s="8">
        <f t="shared" ref="BG11:BG73" si="9">COUNTIF(U11:AX11,"N+M")*1</f>
        <v>0</v>
      </c>
      <c r="BH11" s="14">
        <f t="shared" ref="BH11:BH73" si="10">COUNTIF(U11:AX11,"P/O")+COUNTIF(U11:AX11,"M/O")+COUNTIF(U11:AX11,"E/O")+COUNTIF(U11:AX11,"N/O")+COUNTIF(U11:AX11,"G/O")</f>
        <v>0</v>
      </c>
      <c r="BI11" s="14">
        <f t="shared" ref="BI11:BI73" si="11">COUNTIF(U11:AX11,"DD/O")*2</f>
        <v>0</v>
      </c>
      <c r="BJ11" s="8">
        <f t="shared" ref="BJ11:BJ73" si="12">COUNTIF(U11:AX11,"O")</f>
        <v>4</v>
      </c>
      <c r="BK11" s="8">
        <f t="shared" ref="BK11:BK73" si="13">COUNTIF(U11:AX11,"A")</f>
        <v>1</v>
      </c>
      <c r="BL11" s="14">
        <f t="shared" ref="BL11:BL73" si="14">COUNTIF(U11:AX11,"P/GH")+COUNTIF(U11:AX11,"M/GH")+COUNTIF(U11:AX11,"E/GH")+COUNTIF(U11:AX11,"N/GH")+COUNTIF(U11:AX11,"G/GH")</f>
        <v>0</v>
      </c>
      <c r="BM11" s="8">
        <f t="shared" ref="BM11:BM73" si="15">COUNTIF(U11:AX11,"GH")*1</f>
        <v>0</v>
      </c>
      <c r="BN11" s="15">
        <f t="shared" ref="BN11:BN73" si="16">SUM(AY11:BG11)+BL11</f>
        <v>25</v>
      </c>
      <c r="BO11" s="18">
        <f t="shared" ref="BO11:BO70" si="17">BP11-BN11</f>
        <v>4</v>
      </c>
      <c r="BP11" s="16">
        <f t="shared" ref="BP11:BP68" si="18">BN11+BH11+BI11+BJ11</f>
        <v>29</v>
      </c>
      <c r="BQ11" s="16">
        <f t="shared" ref="BQ11:BQ68" si="19">BD11+BE11+BF11+BG11+BH11</f>
        <v>0</v>
      </c>
      <c r="BR11" s="16">
        <f t="shared" si="0"/>
        <v>0</v>
      </c>
      <c r="BS11" s="16">
        <f t="shared" ref="BS11:BS68" si="20">BM11+BL11</f>
        <v>0</v>
      </c>
      <c r="BT11" s="17"/>
      <c r="BU11" s="17"/>
      <c r="BV11" s="18">
        <f t="shared" ref="BV11:BV68" si="21">BU11-BP11</f>
        <v>-29</v>
      </c>
      <c r="BW11" s="4"/>
      <c r="BX11" s="4">
        <f t="shared" ref="BX11:BX68" si="22">(BQ11+BR11*2)*8</f>
        <v>0</v>
      </c>
      <c r="BY11" s="4">
        <f t="shared" ref="BY11:BY68" si="23">BX11*BW11</f>
        <v>0</v>
      </c>
      <c r="BZ11" s="4"/>
      <c r="CA11" s="4">
        <f t="shared" ref="CA11:CA68" si="24">BZ11-BY11</f>
        <v>0</v>
      </c>
      <c r="CD11" s="70">
        <f t="shared" ref="CD11:CD70" si="25">(BN11/6)-BO11</f>
        <v>0.16666666666666696</v>
      </c>
    </row>
    <row r="12" spans="1:83" ht="15.75" x14ac:dyDescent="0.25">
      <c r="A12" s="8">
        <v>3</v>
      </c>
      <c r="B12" s="131" t="s">
        <v>113</v>
      </c>
      <c r="C12" s="129" t="s">
        <v>114</v>
      </c>
      <c r="D12" s="73"/>
      <c r="E12" s="20" t="s">
        <v>110</v>
      </c>
      <c r="F12" s="72"/>
      <c r="G12" s="19"/>
      <c r="H12" s="20" t="s">
        <v>25</v>
      </c>
      <c r="I12" s="20" t="s">
        <v>24</v>
      </c>
      <c r="J12" s="20" t="s">
        <v>28</v>
      </c>
      <c r="K12" s="20" t="s">
        <v>28</v>
      </c>
      <c r="L12" s="20" t="s">
        <v>28</v>
      </c>
      <c r="M12" s="20" t="s">
        <v>28</v>
      </c>
      <c r="N12" s="20" t="s">
        <v>28</v>
      </c>
      <c r="O12" s="20" t="s">
        <v>28</v>
      </c>
      <c r="P12" s="20" t="s">
        <v>24</v>
      </c>
      <c r="Q12" s="20" t="s">
        <v>26</v>
      </c>
      <c r="R12" s="90" t="s">
        <v>25</v>
      </c>
      <c r="S12" s="90" t="s">
        <v>27</v>
      </c>
      <c r="T12" s="90" t="s">
        <v>28</v>
      </c>
      <c r="U12" s="80" t="s">
        <v>26</v>
      </c>
      <c r="V12" s="80" t="s">
        <v>25</v>
      </c>
      <c r="W12" s="91" t="s">
        <v>24</v>
      </c>
      <c r="X12" s="91" t="s">
        <v>25</v>
      </c>
      <c r="Y12" s="91" t="s">
        <v>25</v>
      </c>
      <c r="Z12" s="80" t="s">
        <v>25</v>
      </c>
      <c r="AA12" s="80" t="s">
        <v>25</v>
      </c>
      <c r="AB12" s="80" t="s">
        <v>25</v>
      </c>
      <c r="AC12" s="80" t="s">
        <v>27</v>
      </c>
      <c r="AD12" s="80" t="s">
        <v>24</v>
      </c>
      <c r="AE12" s="80" t="s">
        <v>26</v>
      </c>
      <c r="AF12" s="80" t="s">
        <v>26</v>
      </c>
      <c r="AG12" s="80" t="s">
        <v>27</v>
      </c>
      <c r="AH12" s="76" t="s">
        <v>27</v>
      </c>
      <c r="AI12" s="75" t="s">
        <v>27</v>
      </c>
      <c r="AJ12" s="44" t="s">
        <v>27</v>
      </c>
      <c r="AK12" s="20" t="s">
        <v>24</v>
      </c>
      <c r="AL12" s="20" t="s">
        <v>28</v>
      </c>
      <c r="AM12" s="20" t="s">
        <v>28</v>
      </c>
      <c r="AN12" s="20" t="s">
        <v>28</v>
      </c>
      <c r="AO12" s="20" t="s">
        <v>28</v>
      </c>
      <c r="AP12" s="20" t="s">
        <v>28</v>
      </c>
      <c r="AQ12" s="20" t="s">
        <v>28</v>
      </c>
      <c r="AR12" s="20" t="s">
        <v>24</v>
      </c>
      <c r="AS12" s="20" t="s">
        <v>25</v>
      </c>
      <c r="AT12" s="20" t="s">
        <v>25</v>
      </c>
      <c r="AU12" s="20" t="s">
        <v>25</v>
      </c>
      <c r="AV12" s="20" t="s">
        <v>25</v>
      </c>
      <c r="AW12" s="20" t="s">
        <v>25</v>
      </c>
      <c r="AX12" s="20" t="s">
        <v>27</v>
      </c>
      <c r="AY12" s="77">
        <f t="shared" si="1"/>
        <v>11</v>
      </c>
      <c r="AZ12" s="8">
        <f t="shared" si="2"/>
        <v>6</v>
      </c>
      <c r="BA12" s="8">
        <f t="shared" si="3"/>
        <v>6</v>
      </c>
      <c r="BB12" s="8">
        <f t="shared" si="4"/>
        <v>0</v>
      </c>
      <c r="BC12" s="8">
        <f t="shared" si="5"/>
        <v>0</v>
      </c>
      <c r="BD12" s="8">
        <f t="shared" si="6"/>
        <v>0</v>
      </c>
      <c r="BE12" s="8">
        <f t="shared" si="7"/>
        <v>0</v>
      </c>
      <c r="BF12" s="8">
        <f t="shared" si="8"/>
        <v>0</v>
      </c>
      <c r="BG12" s="8">
        <f t="shared" si="9"/>
        <v>0</v>
      </c>
      <c r="BH12" s="14">
        <f t="shared" si="10"/>
        <v>0</v>
      </c>
      <c r="BI12" s="14">
        <f t="shared" si="11"/>
        <v>0</v>
      </c>
      <c r="BJ12" s="8">
        <f t="shared" si="12"/>
        <v>4</v>
      </c>
      <c r="BK12" s="8">
        <f t="shared" si="13"/>
        <v>3</v>
      </c>
      <c r="BL12" s="14">
        <f t="shared" si="14"/>
        <v>0</v>
      </c>
      <c r="BM12" s="8">
        <f t="shared" si="15"/>
        <v>0</v>
      </c>
      <c r="BN12" s="15">
        <f t="shared" si="16"/>
        <v>23</v>
      </c>
      <c r="BO12" s="18">
        <f t="shared" si="17"/>
        <v>4</v>
      </c>
      <c r="BP12" s="16">
        <f t="shared" si="18"/>
        <v>27</v>
      </c>
      <c r="BQ12" s="16">
        <f t="shared" si="19"/>
        <v>0</v>
      </c>
      <c r="BR12" s="16">
        <f t="shared" si="0"/>
        <v>0</v>
      </c>
      <c r="BS12" s="16">
        <f t="shared" si="20"/>
        <v>0</v>
      </c>
      <c r="BT12" s="17"/>
      <c r="BU12" s="17"/>
      <c r="BV12" s="18">
        <f t="shared" si="21"/>
        <v>-27</v>
      </c>
      <c r="BW12" s="4"/>
      <c r="BX12" s="4">
        <f t="shared" si="22"/>
        <v>0</v>
      </c>
      <c r="BY12" s="4">
        <f t="shared" si="23"/>
        <v>0</v>
      </c>
      <c r="BZ12" s="4"/>
      <c r="CA12" s="4">
        <f t="shared" si="24"/>
        <v>0</v>
      </c>
      <c r="CD12" s="70">
        <f t="shared" si="25"/>
        <v>-0.16666666666666652</v>
      </c>
    </row>
    <row r="13" spans="1:83" ht="15.75" x14ac:dyDescent="0.25">
      <c r="A13" s="8">
        <v>4</v>
      </c>
      <c r="B13" s="131" t="s">
        <v>115</v>
      </c>
      <c r="C13" s="129" t="s">
        <v>116</v>
      </c>
      <c r="D13" s="73"/>
      <c r="E13" s="20" t="s">
        <v>110</v>
      </c>
      <c r="F13" s="72"/>
      <c r="G13" s="8"/>
      <c r="H13" s="20" t="s">
        <v>25</v>
      </c>
      <c r="I13" s="20" t="s">
        <v>25</v>
      </c>
      <c r="J13" s="20" t="s">
        <v>24</v>
      </c>
      <c r="K13" s="20" t="s">
        <v>25</v>
      </c>
      <c r="L13" s="20" t="s">
        <v>25</v>
      </c>
      <c r="M13" s="20" t="s">
        <v>25</v>
      </c>
      <c r="N13" s="20" t="s">
        <v>25</v>
      </c>
      <c r="O13" s="20" t="s">
        <v>25</v>
      </c>
      <c r="P13" s="20" t="s">
        <v>25</v>
      </c>
      <c r="Q13" s="20" t="s">
        <v>24</v>
      </c>
      <c r="R13" s="90" t="s">
        <v>25</v>
      </c>
      <c r="S13" s="90" t="s">
        <v>25</v>
      </c>
      <c r="T13" s="90" t="s">
        <v>25</v>
      </c>
      <c r="U13" s="80" t="s">
        <v>25</v>
      </c>
      <c r="V13" s="80" t="s">
        <v>25</v>
      </c>
      <c r="W13" s="91" t="s">
        <v>25</v>
      </c>
      <c r="X13" s="91" t="s">
        <v>24</v>
      </c>
      <c r="Y13" s="91" t="s">
        <v>25</v>
      </c>
      <c r="Z13" s="80" t="s">
        <v>25</v>
      </c>
      <c r="AA13" s="80" t="s">
        <v>25</v>
      </c>
      <c r="AB13" s="80" t="s">
        <v>25</v>
      </c>
      <c r="AC13" s="80" t="s">
        <v>25</v>
      </c>
      <c r="AD13" s="80" t="s">
        <v>25</v>
      </c>
      <c r="AE13" s="80" t="s">
        <v>24</v>
      </c>
      <c r="AF13" s="80" t="s">
        <v>25</v>
      </c>
      <c r="AG13" s="80" t="s">
        <v>25</v>
      </c>
      <c r="AH13" s="76" t="s">
        <v>25</v>
      </c>
      <c r="AI13" s="75" t="s">
        <v>25</v>
      </c>
      <c r="AJ13" s="44" t="s">
        <v>25</v>
      </c>
      <c r="AK13" s="20" t="s">
        <v>25</v>
      </c>
      <c r="AL13" s="20" t="s">
        <v>26</v>
      </c>
      <c r="AM13" s="20" t="s">
        <v>26</v>
      </c>
      <c r="AN13" s="20" t="s">
        <v>26</v>
      </c>
      <c r="AO13" s="20" t="s">
        <v>26</v>
      </c>
      <c r="AP13" s="20" t="s">
        <v>26</v>
      </c>
      <c r="AQ13" s="20" t="s">
        <v>26</v>
      </c>
      <c r="AR13" s="20" t="s">
        <v>26</v>
      </c>
      <c r="AS13" s="20" t="s">
        <v>26</v>
      </c>
      <c r="AT13" s="20" t="s">
        <v>26</v>
      </c>
      <c r="AU13" s="20" t="s">
        <v>26</v>
      </c>
      <c r="AV13" s="20" t="s">
        <v>26</v>
      </c>
      <c r="AW13" s="20" t="s">
        <v>26</v>
      </c>
      <c r="AX13" s="20" t="s">
        <v>26</v>
      </c>
      <c r="AY13" s="77">
        <f t="shared" si="1"/>
        <v>15</v>
      </c>
      <c r="AZ13" s="8">
        <f t="shared" si="2"/>
        <v>0</v>
      </c>
      <c r="BA13" s="8">
        <f t="shared" si="3"/>
        <v>0</v>
      </c>
      <c r="BB13" s="8">
        <f t="shared" si="4"/>
        <v>0</v>
      </c>
      <c r="BC13" s="8">
        <f t="shared" si="5"/>
        <v>0</v>
      </c>
      <c r="BD13" s="8">
        <f t="shared" si="6"/>
        <v>0</v>
      </c>
      <c r="BE13" s="8">
        <f t="shared" si="7"/>
        <v>0</v>
      </c>
      <c r="BF13" s="8">
        <f t="shared" si="8"/>
        <v>0</v>
      </c>
      <c r="BG13" s="8">
        <f t="shared" si="9"/>
        <v>0</v>
      </c>
      <c r="BH13" s="14">
        <f t="shared" si="10"/>
        <v>0</v>
      </c>
      <c r="BI13" s="14">
        <f t="shared" si="11"/>
        <v>0</v>
      </c>
      <c r="BJ13" s="8">
        <f t="shared" si="12"/>
        <v>2</v>
      </c>
      <c r="BK13" s="8">
        <f t="shared" si="13"/>
        <v>13</v>
      </c>
      <c r="BL13" s="14">
        <f t="shared" si="14"/>
        <v>0</v>
      </c>
      <c r="BM13" s="8">
        <f t="shared" si="15"/>
        <v>0</v>
      </c>
      <c r="BN13" s="15">
        <f t="shared" si="16"/>
        <v>15</v>
      </c>
      <c r="BO13" s="18">
        <f t="shared" si="17"/>
        <v>2</v>
      </c>
      <c r="BP13" s="16">
        <f t="shared" si="18"/>
        <v>17</v>
      </c>
      <c r="BQ13" s="16">
        <f t="shared" si="19"/>
        <v>0</v>
      </c>
      <c r="BR13" s="16">
        <f t="shared" si="0"/>
        <v>0</v>
      </c>
      <c r="BS13" s="16">
        <f t="shared" si="20"/>
        <v>0</v>
      </c>
      <c r="BT13" s="17"/>
      <c r="BU13" s="17"/>
      <c r="BV13" s="18">
        <f t="shared" si="21"/>
        <v>-17</v>
      </c>
      <c r="BW13" s="4"/>
      <c r="BX13" s="4">
        <f t="shared" si="22"/>
        <v>0</v>
      </c>
      <c r="BY13" s="4">
        <f t="shared" si="23"/>
        <v>0</v>
      </c>
      <c r="BZ13" s="4"/>
      <c r="CA13" s="4">
        <f t="shared" si="24"/>
        <v>0</v>
      </c>
      <c r="CD13" s="70">
        <f t="shared" si="25"/>
        <v>0.5</v>
      </c>
    </row>
    <row r="14" spans="1:83" ht="15.75" x14ac:dyDescent="0.25">
      <c r="A14" s="8">
        <v>5</v>
      </c>
      <c r="B14" s="131" t="s">
        <v>117</v>
      </c>
      <c r="C14" s="129" t="s">
        <v>118</v>
      </c>
      <c r="D14" s="73"/>
      <c r="E14" s="20" t="s">
        <v>110</v>
      </c>
      <c r="F14" s="72"/>
      <c r="G14" s="8"/>
      <c r="H14" s="20" t="s">
        <v>25</v>
      </c>
      <c r="I14" t="s">
        <v>25</v>
      </c>
      <c r="J14" s="20" t="s">
        <v>25</v>
      </c>
      <c r="K14" s="20" t="s">
        <v>24</v>
      </c>
      <c r="L14" s="20" t="s">
        <v>25</v>
      </c>
      <c r="M14" s="20" t="s">
        <v>25</v>
      </c>
      <c r="N14" s="20" t="s">
        <v>25</v>
      </c>
      <c r="O14" s="20" t="s">
        <v>25</v>
      </c>
      <c r="P14" s="20" t="s">
        <v>25</v>
      </c>
      <c r="Q14" s="20" t="s">
        <v>25</v>
      </c>
      <c r="R14" s="90" t="s">
        <v>24</v>
      </c>
      <c r="S14" s="90" t="s">
        <v>25</v>
      </c>
      <c r="T14" s="90" t="s">
        <v>25</v>
      </c>
      <c r="U14" s="80" t="s">
        <v>25</v>
      </c>
      <c r="V14" s="80" t="s">
        <v>25</v>
      </c>
      <c r="W14" s="91" t="s">
        <v>25</v>
      </c>
      <c r="X14" s="91" t="s">
        <v>25</v>
      </c>
      <c r="Y14" s="91" t="s">
        <v>24</v>
      </c>
      <c r="Z14" s="80" t="s">
        <v>25</v>
      </c>
      <c r="AA14" s="80" t="s">
        <v>25</v>
      </c>
      <c r="AB14" s="80" t="s">
        <v>25</v>
      </c>
      <c r="AC14" s="80" t="s">
        <v>25</v>
      </c>
      <c r="AD14" s="80" t="s">
        <v>25</v>
      </c>
      <c r="AE14" s="80" t="s">
        <v>25</v>
      </c>
      <c r="AF14" s="80" t="s">
        <v>24</v>
      </c>
      <c r="AG14" s="80" t="s">
        <v>25</v>
      </c>
      <c r="AH14" s="76" t="s">
        <v>25</v>
      </c>
      <c r="AI14" s="75" t="s">
        <v>25</v>
      </c>
      <c r="AJ14" s="44" t="s">
        <v>25</v>
      </c>
      <c r="AK14" s="20" t="s">
        <v>25</v>
      </c>
      <c r="AL14" s="20" t="s">
        <v>25</v>
      </c>
      <c r="AM14" s="20" t="s">
        <v>24</v>
      </c>
      <c r="AN14" s="20" t="s">
        <v>25</v>
      </c>
      <c r="AO14" s="20" t="s">
        <v>25</v>
      </c>
      <c r="AP14" s="20" t="s">
        <v>25</v>
      </c>
      <c r="AQ14" s="20" t="s">
        <v>25</v>
      </c>
      <c r="AR14" s="20" t="s">
        <v>25</v>
      </c>
      <c r="AS14" s="20" t="s">
        <v>25</v>
      </c>
      <c r="AT14" s="20" t="s">
        <v>24</v>
      </c>
      <c r="AU14" s="20" t="s">
        <v>25</v>
      </c>
      <c r="AV14" s="20" t="s">
        <v>25</v>
      </c>
      <c r="AW14" s="20" t="s">
        <v>25</v>
      </c>
      <c r="AX14" s="20" t="s">
        <v>25</v>
      </c>
      <c r="AY14" s="77">
        <f t="shared" si="1"/>
        <v>26</v>
      </c>
      <c r="AZ14" s="8">
        <f t="shared" si="2"/>
        <v>0</v>
      </c>
      <c r="BA14" s="8">
        <f t="shared" si="3"/>
        <v>0</v>
      </c>
      <c r="BB14" s="8">
        <f t="shared" si="4"/>
        <v>0</v>
      </c>
      <c r="BC14" s="8">
        <f t="shared" si="5"/>
        <v>0</v>
      </c>
      <c r="BD14" s="8">
        <f t="shared" si="6"/>
        <v>0</v>
      </c>
      <c r="BE14" s="8">
        <f t="shared" si="7"/>
        <v>0</v>
      </c>
      <c r="BF14" s="8">
        <f t="shared" si="8"/>
        <v>0</v>
      </c>
      <c r="BG14" s="8">
        <f t="shared" si="9"/>
        <v>0</v>
      </c>
      <c r="BH14" s="14">
        <f t="shared" si="10"/>
        <v>0</v>
      </c>
      <c r="BI14" s="14">
        <f t="shared" si="11"/>
        <v>0</v>
      </c>
      <c r="BJ14" s="8">
        <f t="shared" si="12"/>
        <v>4</v>
      </c>
      <c r="BK14" s="8">
        <f t="shared" si="13"/>
        <v>0</v>
      </c>
      <c r="BL14" s="14">
        <f t="shared" si="14"/>
        <v>0</v>
      </c>
      <c r="BM14" s="8">
        <f t="shared" si="15"/>
        <v>0</v>
      </c>
      <c r="BN14" s="15">
        <f t="shared" si="16"/>
        <v>26</v>
      </c>
      <c r="BO14" s="18">
        <f t="shared" si="17"/>
        <v>4</v>
      </c>
      <c r="BP14" s="16">
        <f t="shared" si="18"/>
        <v>30</v>
      </c>
      <c r="BQ14" s="16">
        <f t="shared" si="19"/>
        <v>0</v>
      </c>
      <c r="BR14" s="16">
        <f t="shared" si="0"/>
        <v>0</v>
      </c>
      <c r="BS14" s="16">
        <f t="shared" si="20"/>
        <v>0</v>
      </c>
      <c r="BT14" s="17"/>
      <c r="BU14" s="17"/>
      <c r="BV14" s="18">
        <f t="shared" si="21"/>
        <v>-30</v>
      </c>
      <c r="BW14" s="4"/>
      <c r="BX14" s="4">
        <f t="shared" si="22"/>
        <v>0</v>
      </c>
      <c r="BY14" s="4">
        <f t="shared" si="23"/>
        <v>0</v>
      </c>
      <c r="BZ14" s="4"/>
      <c r="CA14" s="4">
        <f t="shared" si="24"/>
        <v>0</v>
      </c>
      <c r="CD14" s="70">
        <f t="shared" si="25"/>
        <v>0.33333333333333304</v>
      </c>
      <c r="CE14" s="36"/>
    </row>
    <row r="15" spans="1:83" ht="15.75" x14ac:dyDescent="0.25">
      <c r="A15" s="8">
        <v>6</v>
      </c>
      <c r="B15" s="131" t="s">
        <v>119</v>
      </c>
      <c r="C15" s="129" t="s">
        <v>120</v>
      </c>
      <c r="D15" s="73"/>
      <c r="E15" s="20" t="s">
        <v>235</v>
      </c>
      <c r="F15" s="72"/>
      <c r="G15" s="8"/>
      <c r="H15" s="20" t="s">
        <v>25</v>
      </c>
      <c r="I15" s="20" t="s">
        <v>25</v>
      </c>
      <c r="J15" s="20" t="s">
        <v>29</v>
      </c>
      <c r="K15" s="20" t="s">
        <v>24</v>
      </c>
      <c r="L15" s="20" t="s">
        <v>25</v>
      </c>
      <c r="M15" s="20" t="s">
        <v>29</v>
      </c>
      <c r="N15" s="20" t="s">
        <v>25</v>
      </c>
      <c r="O15" s="20" t="s">
        <v>25</v>
      </c>
      <c r="P15" s="20" t="s">
        <v>25</v>
      </c>
      <c r="Q15" s="20" t="s">
        <v>29</v>
      </c>
      <c r="R15" s="90" t="s">
        <v>25</v>
      </c>
      <c r="S15" s="90" t="s">
        <v>24</v>
      </c>
      <c r="T15" s="90" t="s">
        <v>25</v>
      </c>
      <c r="U15" s="79" t="s">
        <v>25</v>
      </c>
      <c r="V15" s="80" t="s">
        <v>25</v>
      </c>
      <c r="W15" s="91" t="s">
        <v>29</v>
      </c>
      <c r="X15" s="92" t="s">
        <v>25</v>
      </c>
      <c r="Y15" s="40" t="s">
        <v>29</v>
      </c>
      <c r="Z15" s="20" t="s">
        <v>25</v>
      </c>
      <c r="AA15" s="20" t="s">
        <v>24</v>
      </c>
      <c r="AB15" s="20" t="s">
        <v>25</v>
      </c>
      <c r="AC15" s="20" t="s">
        <v>25</v>
      </c>
      <c r="AD15" s="20" t="s">
        <v>25</v>
      </c>
      <c r="AE15" s="20" t="s">
        <v>25</v>
      </c>
      <c r="AF15" s="20" t="s">
        <v>25</v>
      </c>
      <c r="AG15" s="20" t="s">
        <v>24</v>
      </c>
      <c r="AH15" s="44" t="s">
        <v>25</v>
      </c>
      <c r="AI15" s="20" t="s">
        <v>25</v>
      </c>
      <c r="AJ15" s="44" t="s">
        <v>25</v>
      </c>
      <c r="AK15" s="20" t="s">
        <v>25</v>
      </c>
      <c r="AL15" s="20" t="s">
        <v>25</v>
      </c>
      <c r="AM15" s="20" t="s">
        <v>25</v>
      </c>
      <c r="AN15" s="20" t="s">
        <v>24</v>
      </c>
      <c r="AO15" s="20" t="s">
        <v>25</v>
      </c>
      <c r="AP15" s="20" t="s">
        <v>25</v>
      </c>
      <c r="AQ15" s="20" t="s">
        <v>25</v>
      </c>
      <c r="AR15" s="20" t="s">
        <v>25</v>
      </c>
      <c r="AS15" s="20" t="s">
        <v>24</v>
      </c>
      <c r="AT15" s="20" t="s">
        <v>25</v>
      </c>
      <c r="AU15" s="20" t="s">
        <v>25</v>
      </c>
      <c r="AV15" s="20" t="s">
        <v>25</v>
      </c>
      <c r="AW15" s="20" t="s">
        <v>25</v>
      </c>
      <c r="AX15" s="20" t="s">
        <v>25</v>
      </c>
      <c r="AY15" s="77">
        <f t="shared" si="1"/>
        <v>24</v>
      </c>
      <c r="AZ15" s="8">
        <f t="shared" si="2"/>
        <v>0</v>
      </c>
      <c r="BA15" s="8">
        <f t="shared" si="3"/>
        <v>0</v>
      </c>
      <c r="BB15" s="8">
        <f t="shared" si="4"/>
        <v>0</v>
      </c>
      <c r="BC15" s="8">
        <f t="shared" si="5"/>
        <v>0</v>
      </c>
      <c r="BD15" s="8">
        <f t="shared" si="6"/>
        <v>2</v>
      </c>
      <c r="BE15" s="8">
        <f t="shared" si="7"/>
        <v>0</v>
      </c>
      <c r="BF15" s="8">
        <f t="shared" si="8"/>
        <v>0</v>
      </c>
      <c r="BG15" s="8">
        <f t="shared" si="9"/>
        <v>0</v>
      </c>
      <c r="BH15" s="14">
        <f t="shared" si="10"/>
        <v>0</v>
      </c>
      <c r="BI15" s="14">
        <f t="shared" si="11"/>
        <v>0</v>
      </c>
      <c r="BJ15" s="8">
        <f t="shared" si="12"/>
        <v>4</v>
      </c>
      <c r="BK15" s="8">
        <f t="shared" si="13"/>
        <v>0</v>
      </c>
      <c r="BL15" s="14">
        <f t="shared" si="14"/>
        <v>0</v>
      </c>
      <c r="BM15" s="8">
        <f t="shared" si="15"/>
        <v>0</v>
      </c>
      <c r="BN15" s="15">
        <f t="shared" si="16"/>
        <v>26</v>
      </c>
      <c r="BO15" s="18">
        <f t="shared" si="17"/>
        <v>4</v>
      </c>
      <c r="BP15" s="16">
        <f t="shared" si="18"/>
        <v>30</v>
      </c>
      <c r="BQ15" s="16">
        <f t="shared" si="19"/>
        <v>2</v>
      </c>
      <c r="BR15" s="16">
        <f t="shared" si="0"/>
        <v>0</v>
      </c>
      <c r="BS15" s="16">
        <f t="shared" si="20"/>
        <v>0</v>
      </c>
      <c r="BT15" s="17"/>
      <c r="BU15" s="17"/>
      <c r="BV15" s="18">
        <f t="shared" si="21"/>
        <v>-30</v>
      </c>
      <c r="BW15" s="4"/>
      <c r="BX15" s="4">
        <f t="shared" si="22"/>
        <v>16</v>
      </c>
      <c r="BY15" s="4">
        <f t="shared" si="23"/>
        <v>0</v>
      </c>
      <c r="BZ15" s="4"/>
      <c r="CA15" s="4">
        <f t="shared" si="24"/>
        <v>0</v>
      </c>
      <c r="CD15" s="70">
        <f t="shared" si="25"/>
        <v>0.33333333333333304</v>
      </c>
      <c r="CE15" s="36"/>
    </row>
    <row r="16" spans="1:83" ht="15.75" x14ac:dyDescent="0.25">
      <c r="A16" s="8">
        <v>7</v>
      </c>
      <c r="B16" s="131" t="s">
        <v>121</v>
      </c>
      <c r="C16" s="129" t="s">
        <v>122</v>
      </c>
      <c r="D16" s="73"/>
      <c r="E16" s="20" t="s">
        <v>110</v>
      </c>
      <c r="F16" s="72"/>
      <c r="G16" s="8"/>
      <c r="H16" s="20" t="s">
        <v>25</v>
      </c>
      <c r="I16" s="20" t="s">
        <v>24</v>
      </c>
      <c r="J16" s="20" t="s">
        <v>25</v>
      </c>
      <c r="K16" s="20" t="s">
        <v>29</v>
      </c>
      <c r="L16" s="20" t="s">
        <v>25</v>
      </c>
      <c r="M16" s="20" t="s">
        <v>25</v>
      </c>
      <c r="N16" s="20" t="s">
        <v>25</v>
      </c>
      <c r="O16" s="20" t="s">
        <v>25</v>
      </c>
      <c r="P16" s="20" t="s">
        <v>24</v>
      </c>
      <c r="Q16" s="20" t="s">
        <v>25</v>
      </c>
      <c r="R16" s="90" t="s">
        <v>25</v>
      </c>
      <c r="S16" s="90" t="s">
        <v>25</v>
      </c>
      <c r="T16" s="90" t="s">
        <v>25</v>
      </c>
      <c r="U16" s="80" t="s">
        <v>25</v>
      </c>
      <c r="V16" s="80" t="s">
        <v>25</v>
      </c>
      <c r="W16" s="91" t="s">
        <v>24</v>
      </c>
      <c r="X16" s="91" t="s">
        <v>25</v>
      </c>
      <c r="Y16" s="91" t="s">
        <v>25</v>
      </c>
      <c r="Z16" s="80" t="s">
        <v>25</v>
      </c>
      <c r="AA16" s="80" t="s">
        <v>25</v>
      </c>
      <c r="AB16" s="80" t="s">
        <v>25</v>
      </c>
      <c r="AC16" s="80" t="s">
        <v>25</v>
      </c>
      <c r="AD16" s="80" t="s">
        <v>24</v>
      </c>
      <c r="AE16" s="80" t="s">
        <v>25</v>
      </c>
      <c r="AF16" s="80" t="s">
        <v>25</v>
      </c>
      <c r="AG16" s="80" t="s">
        <v>25</v>
      </c>
      <c r="AH16" s="76" t="s">
        <v>25</v>
      </c>
      <c r="AI16" s="75" t="s">
        <v>25</v>
      </c>
      <c r="AJ16" s="44" t="s">
        <v>25</v>
      </c>
      <c r="AK16" s="20" t="s">
        <v>24</v>
      </c>
      <c r="AL16" s="20" t="s">
        <v>25</v>
      </c>
      <c r="AM16" s="20" t="s">
        <v>25</v>
      </c>
      <c r="AN16" s="20" t="s">
        <v>25</v>
      </c>
      <c r="AO16" s="20" t="s">
        <v>25</v>
      </c>
      <c r="AP16" s="20" t="s">
        <v>27</v>
      </c>
      <c r="AQ16" s="20" t="s">
        <v>25</v>
      </c>
      <c r="AR16" s="20" t="s">
        <v>24</v>
      </c>
      <c r="AS16" s="20" t="s">
        <v>25</v>
      </c>
      <c r="AT16" s="20" t="s">
        <v>25</v>
      </c>
      <c r="AU16" s="20" t="s">
        <v>25</v>
      </c>
      <c r="AV16" s="20" t="s">
        <v>25</v>
      </c>
      <c r="AW16" s="20" t="s">
        <v>25</v>
      </c>
      <c r="AX16" s="20" t="s">
        <v>25</v>
      </c>
      <c r="AY16" s="77">
        <f t="shared" si="1"/>
        <v>25</v>
      </c>
      <c r="AZ16" s="8">
        <f t="shared" si="2"/>
        <v>1</v>
      </c>
      <c r="BA16" s="8">
        <f t="shared" si="3"/>
        <v>0</v>
      </c>
      <c r="BB16" s="8">
        <f t="shared" si="4"/>
        <v>0</v>
      </c>
      <c r="BC16" s="8">
        <f t="shared" si="5"/>
        <v>0</v>
      </c>
      <c r="BD16" s="8">
        <f t="shared" si="6"/>
        <v>0</v>
      </c>
      <c r="BE16" s="8">
        <f t="shared" si="7"/>
        <v>0</v>
      </c>
      <c r="BF16" s="8">
        <f t="shared" si="8"/>
        <v>0</v>
      </c>
      <c r="BG16" s="8">
        <f t="shared" si="9"/>
        <v>0</v>
      </c>
      <c r="BH16" s="14">
        <f t="shared" si="10"/>
        <v>0</v>
      </c>
      <c r="BI16" s="14">
        <f t="shared" si="11"/>
        <v>0</v>
      </c>
      <c r="BJ16" s="8">
        <f t="shared" si="12"/>
        <v>4</v>
      </c>
      <c r="BK16" s="8">
        <f t="shared" si="13"/>
        <v>0</v>
      </c>
      <c r="BL16" s="14">
        <f t="shared" si="14"/>
        <v>0</v>
      </c>
      <c r="BM16" s="8">
        <f t="shared" si="15"/>
        <v>0</v>
      </c>
      <c r="BN16" s="15">
        <f t="shared" si="16"/>
        <v>26</v>
      </c>
      <c r="BO16" s="18">
        <f t="shared" si="17"/>
        <v>4</v>
      </c>
      <c r="BP16" s="16">
        <f t="shared" si="18"/>
        <v>30</v>
      </c>
      <c r="BQ16" s="16">
        <f t="shared" si="19"/>
        <v>0</v>
      </c>
      <c r="BR16" s="16">
        <f t="shared" si="0"/>
        <v>0</v>
      </c>
      <c r="BS16" s="16">
        <f t="shared" si="20"/>
        <v>0</v>
      </c>
      <c r="BT16" s="17"/>
      <c r="BU16" s="17"/>
      <c r="BV16" s="18">
        <f t="shared" si="21"/>
        <v>-30</v>
      </c>
      <c r="BW16" s="4"/>
      <c r="BX16" s="4">
        <f t="shared" si="22"/>
        <v>0</v>
      </c>
      <c r="BY16" s="4">
        <f t="shared" si="23"/>
        <v>0</v>
      </c>
      <c r="BZ16" s="4"/>
      <c r="CA16" s="4">
        <f t="shared" si="24"/>
        <v>0</v>
      </c>
      <c r="CD16" s="70">
        <f t="shared" si="25"/>
        <v>0.33333333333333304</v>
      </c>
      <c r="CE16" s="36"/>
    </row>
    <row r="17" spans="1:243" ht="15.75" x14ac:dyDescent="0.25">
      <c r="A17" s="8">
        <v>8</v>
      </c>
      <c r="B17" s="131" t="s">
        <v>123</v>
      </c>
      <c r="C17" s="129" t="s">
        <v>124</v>
      </c>
      <c r="D17" s="73"/>
      <c r="E17" s="20" t="s">
        <v>110</v>
      </c>
      <c r="F17" s="72"/>
      <c r="G17" s="8"/>
      <c r="H17" s="20" t="s">
        <v>25</v>
      </c>
      <c r="I17" s="20" t="s">
        <v>25</v>
      </c>
      <c r="J17" s="20" t="s">
        <v>25</v>
      </c>
      <c r="K17" s="20" t="s">
        <v>25</v>
      </c>
      <c r="L17" s="20" t="s">
        <v>25</v>
      </c>
      <c r="M17" s="20" t="s">
        <v>24</v>
      </c>
      <c r="N17" s="20" t="s">
        <v>25</v>
      </c>
      <c r="O17" s="20" t="s">
        <v>25</v>
      </c>
      <c r="P17" s="20" t="s">
        <v>25</v>
      </c>
      <c r="Q17" s="20" t="s">
        <v>25</v>
      </c>
      <c r="R17" s="90" t="s">
        <v>25</v>
      </c>
      <c r="S17" s="90" t="s">
        <v>25</v>
      </c>
      <c r="T17" s="90" t="s">
        <v>24</v>
      </c>
      <c r="U17" s="80" t="s">
        <v>25</v>
      </c>
      <c r="V17" s="80" t="s">
        <v>25</v>
      </c>
      <c r="W17" s="91" t="s">
        <v>25</v>
      </c>
      <c r="X17" s="91" t="s">
        <v>28</v>
      </c>
      <c r="Y17" s="91" t="s">
        <v>26</v>
      </c>
      <c r="Z17" s="80" t="s">
        <v>25</v>
      </c>
      <c r="AA17" s="80" t="s">
        <v>24</v>
      </c>
      <c r="AB17" s="80" t="s">
        <v>25</v>
      </c>
      <c r="AC17" s="80" t="s">
        <v>25</v>
      </c>
      <c r="AD17" s="80" t="s">
        <v>25</v>
      </c>
      <c r="AE17" s="80" t="s">
        <v>25</v>
      </c>
      <c r="AF17" s="80" t="s">
        <v>27</v>
      </c>
      <c r="AG17" s="80" t="s">
        <v>28</v>
      </c>
      <c r="AH17" s="76" t="s">
        <v>24</v>
      </c>
      <c r="AI17" s="75" t="s">
        <v>25</v>
      </c>
      <c r="AJ17" s="44" t="s">
        <v>25</v>
      </c>
      <c r="AK17" s="20" t="s">
        <v>25</v>
      </c>
      <c r="AL17" s="20" t="s">
        <v>25</v>
      </c>
      <c r="AM17" s="20" t="s">
        <v>25</v>
      </c>
      <c r="AN17" s="20" t="s">
        <v>25</v>
      </c>
      <c r="AO17" s="20" t="s">
        <v>24</v>
      </c>
      <c r="AP17" s="20" t="s">
        <v>25</v>
      </c>
      <c r="AQ17" s="20" t="s">
        <v>25</v>
      </c>
      <c r="AR17" s="20" t="s">
        <v>25</v>
      </c>
      <c r="AS17" s="20" t="s">
        <v>25</v>
      </c>
      <c r="AT17" s="20" t="s">
        <v>25</v>
      </c>
      <c r="AU17" s="20" t="s">
        <v>25</v>
      </c>
      <c r="AV17" s="20" t="s">
        <v>24</v>
      </c>
      <c r="AW17" s="20" t="s">
        <v>25</v>
      </c>
      <c r="AX17" s="20" t="s">
        <v>25</v>
      </c>
      <c r="AY17" s="77">
        <f t="shared" si="1"/>
        <v>22</v>
      </c>
      <c r="AZ17" s="8">
        <f t="shared" si="2"/>
        <v>1</v>
      </c>
      <c r="BA17" s="8">
        <f t="shared" si="3"/>
        <v>2</v>
      </c>
      <c r="BB17" s="8">
        <f t="shared" si="4"/>
        <v>0</v>
      </c>
      <c r="BC17" s="8">
        <f t="shared" si="5"/>
        <v>0</v>
      </c>
      <c r="BD17" s="8">
        <f t="shared" si="6"/>
        <v>0</v>
      </c>
      <c r="BE17" s="8">
        <f t="shared" si="7"/>
        <v>0</v>
      </c>
      <c r="BF17" s="8">
        <f t="shared" si="8"/>
        <v>0</v>
      </c>
      <c r="BG17" s="8">
        <f t="shared" si="9"/>
        <v>0</v>
      </c>
      <c r="BH17" s="14">
        <f t="shared" si="10"/>
        <v>0</v>
      </c>
      <c r="BI17" s="14">
        <f t="shared" si="11"/>
        <v>0</v>
      </c>
      <c r="BJ17" s="8">
        <f t="shared" si="12"/>
        <v>4</v>
      </c>
      <c r="BK17" s="8">
        <f t="shared" si="13"/>
        <v>1</v>
      </c>
      <c r="BL17" s="14">
        <f t="shared" si="14"/>
        <v>0</v>
      </c>
      <c r="BM17" s="8">
        <f t="shared" si="15"/>
        <v>0</v>
      </c>
      <c r="BN17" s="15">
        <f t="shared" si="16"/>
        <v>25</v>
      </c>
      <c r="BO17" s="18">
        <f t="shared" si="17"/>
        <v>4</v>
      </c>
      <c r="BP17" s="16">
        <f t="shared" si="18"/>
        <v>29</v>
      </c>
      <c r="BQ17" s="16">
        <f t="shared" si="19"/>
        <v>0</v>
      </c>
      <c r="BR17" s="16">
        <f t="shared" si="0"/>
        <v>0</v>
      </c>
      <c r="BS17" s="16">
        <f t="shared" si="20"/>
        <v>0</v>
      </c>
      <c r="BT17" s="17"/>
      <c r="BU17" s="17"/>
      <c r="BV17" s="18">
        <f t="shared" si="21"/>
        <v>-29</v>
      </c>
      <c r="BW17" s="4"/>
      <c r="BX17" s="4">
        <f>(BQ17+BR17*2)*8</f>
        <v>0</v>
      </c>
      <c r="BY17" s="4">
        <f t="shared" si="23"/>
        <v>0</v>
      </c>
      <c r="BZ17" s="4"/>
      <c r="CA17" s="4">
        <f t="shared" si="24"/>
        <v>0</v>
      </c>
      <c r="CD17" s="70">
        <f t="shared" si="25"/>
        <v>0.16666666666666696</v>
      </c>
      <c r="CE17" s="36"/>
    </row>
    <row r="18" spans="1:243" ht="15.75" x14ac:dyDescent="0.25">
      <c r="A18" s="8">
        <v>9</v>
      </c>
      <c r="B18" s="131" t="s">
        <v>125</v>
      </c>
      <c r="C18" s="129" t="s">
        <v>126</v>
      </c>
      <c r="D18" s="73"/>
      <c r="E18" s="20" t="s">
        <v>110</v>
      </c>
      <c r="F18" s="72"/>
      <c r="G18" s="8"/>
      <c r="H18" s="20" t="s">
        <v>26</v>
      </c>
      <c r="I18" s="20" t="s">
        <v>26</v>
      </c>
      <c r="J18" s="20" t="s">
        <v>26</v>
      </c>
      <c r="K18" s="20" t="s">
        <v>26</v>
      </c>
      <c r="L18" s="20" t="s">
        <v>26</v>
      </c>
      <c r="M18" s="20" t="s">
        <v>26</v>
      </c>
      <c r="N18" s="20" t="s">
        <v>24</v>
      </c>
      <c r="O18" s="20" t="s">
        <v>28</v>
      </c>
      <c r="P18" s="20" t="s">
        <v>28</v>
      </c>
      <c r="Q18" s="20" t="s">
        <v>28</v>
      </c>
      <c r="R18" s="90" t="s">
        <v>28</v>
      </c>
      <c r="S18" s="90" t="s">
        <v>28</v>
      </c>
      <c r="T18" s="90" t="s">
        <v>28</v>
      </c>
      <c r="U18" s="80" t="s">
        <v>28</v>
      </c>
      <c r="V18" s="80" t="s">
        <v>24</v>
      </c>
      <c r="W18" s="91" t="s">
        <v>28</v>
      </c>
      <c r="X18" s="91" t="s">
        <v>28</v>
      </c>
      <c r="Y18" s="91" t="s">
        <v>28</v>
      </c>
      <c r="Z18" s="80" t="s">
        <v>28</v>
      </c>
      <c r="AA18" s="80" t="s">
        <v>28</v>
      </c>
      <c r="AB18" s="80" t="s">
        <v>24</v>
      </c>
      <c r="AC18" s="80" t="s">
        <v>27</v>
      </c>
      <c r="AD18" s="80" t="s">
        <v>27</v>
      </c>
      <c r="AE18" s="80" t="s">
        <v>27</v>
      </c>
      <c r="AF18" s="80" t="s">
        <v>27</v>
      </c>
      <c r="AG18" s="80" t="s">
        <v>27</v>
      </c>
      <c r="AH18" s="76" t="s">
        <v>27</v>
      </c>
      <c r="AI18" s="75" t="s">
        <v>24</v>
      </c>
      <c r="AJ18" s="44" t="s">
        <v>25</v>
      </c>
      <c r="AK18" s="20" t="s">
        <v>25</v>
      </c>
      <c r="AL18" s="20" t="s">
        <v>27</v>
      </c>
      <c r="AM18" s="20" t="s">
        <v>25</v>
      </c>
      <c r="AN18" s="20" t="s">
        <v>25</v>
      </c>
      <c r="AO18" s="20" t="s">
        <v>25</v>
      </c>
      <c r="AP18" s="20" t="s">
        <v>24</v>
      </c>
      <c r="AQ18" s="20" t="s">
        <v>27</v>
      </c>
      <c r="AR18" s="20" t="s">
        <v>27</v>
      </c>
      <c r="AS18" s="20" t="s">
        <v>27</v>
      </c>
      <c r="AT18" s="20" t="s">
        <v>27</v>
      </c>
      <c r="AU18" s="20" t="s">
        <v>27</v>
      </c>
      <c r="AV18" s="20" t="s">
        <v>28</v>
      </c>
      <c r="AW18" s="20" t="s">
        <v>24</v>
      </c>
      <c r="AX18" s="20" t="s">
        <v>26</v>
      </c>
      <c r="AY18" s="77">
        <f t="shared" si="1"/>
        <v>5</v>
      </c>
      <c r="AZ18" s="8">
        <f t="shared" si="2"/>
        <v>12</v>
      </c>
      <c r="BA18" s="8">
        <f t="shared" si="3"/>
        <v>7</v>
      </c>
      <c r="BB18" s="8">
        <f t="shared" si="4"/>
        <v>0</v>
      </c>
      <c r="BC18" s="8">
        <f t="shared" si="5"/>
        <v>0</v>
      </c>
      <c r="BD18" s="8">
        <f t="shared" si="6"/>
        <v>0</v>
      </c>
      <c r="BE18" s="8">
        <f t="shared" si="7"/>
        <v>0</v>
      </c>
      <c r="BF18" s="8">
        <f t="shared" si="8"/>
        <v>0</v>
      </c>
      <c r="BG18" s="8">
        <f t="shared" si="9"/>
        <v>0</v>
      </c>
      <c r="BH18" s="14">
        <f t="shared" si="10"/>
        <v>0</v>
      </c>
      <c r="BI18" s="14">
        <f t="shared" si="11"/>
        <v>0</v>
      </c>
      <c r="BJ18" s="8">
        <f t="shared" si="12"/>
        <v>5</v>
      </c>
      <c r="BK18" s="8">
        <f t="shared" si="13"/>
        <v>1</v>
      </c>
      <c r="BL18" s="14">
        <f t="shared" si="14"/>
        <v>0</v>
      </c>
      <c r="BM18" s="8">
        <f t="shared" si="15"/>
        <v>0</v>
      </c>
      <c r="BN18" s="15">
        <f t="shared" si="16"/>
        <v>24</v>
      </c>
      <c r="BO18" s="18">
        <f t="shared" si="17"/>
        <v>5</v>
      </c>
      <c r="BP18" s="16">
        <f t="shared" si="18"/>
        <v>29</v>
      </c>
      <c r="BQ18" s="16">
        <f t="shared" si="19"/>
        <v>0</v>
      </c>
      <c r="BR18" s="16">
        <f t="shared" si="0"/>
        <v>0</v>
      </c>
      <c r="BS18" s="16">
        <f t="shared" si="20"/>
        <v>0</v>
      </c>
      <c r="BT18" s="17"/>
      <c r="BU18" s="17"/>
      <c r="BV18" s="18">
        <f t="shared" si="21"/>
        <v>-29</v>
      </c>
      <c r="BW18" s="4"/>
      <c r="BX18" s="4">
        <f t="shared" si="22"/>
        <v>0</v>
      </c>
      <c r="BY18" s="4">
        <f t="shared" si="23"/>
        <v>0</v>
      </c>
      <c r="BZ18" s="4"/>
      <c r="CA18" s="4">
        <f t="shared" si="24"/>
        <v>0</v>
      </c>
      <c r="CD18" s="70">
        <f t="shared" si="25"/>
        <v>-1</v>
      </c>
      <c r="CE18" s="36"/>
    </row>
    <row r="19" spans="1:243" ht="15.75" x14ac:dyDescent="0.25">
      <c r="A19" s="8">
        <v>10</v>
      </c>
      <c r="B19" s="131" t="s">
        <v>127</v>
      </c>
      <c r="C19" s="129" t="s">
        <v>128</v>
      </c>
      <c r="D19" s="73"/>
      <c r="E19" s="20" t="s">
        <v>110</v>
      </c>
      <c r="F19" s="72"/>
      <c r="G19" s="8"/>
      <c r="H19" s="20" t="s">
        <v>24</v>
      </c>
      <c r="I19" s="20" t="s">
        <v>27</v>
      </c>
      <c r="J19" s="20" t="s">
        <v>27</v>
      </c>
      <c r="K19" s="20" t="s">
        <v>28</v>
      </c>
      <c r="L19" s="20" t="s">
        <v>28</v>
      </c>
      <c r="M19" s="20" t="s">
        <v>28</v>
      </c>
      <c r="N19" s="20" t="s">
        <v>28</v>
      </c>
      <c r="O19" s="20" t="s">
        <v>24</v>
      </c>
      <c r="P19" s="20" t="s">
        <v>27</v>
      </c>
      <c r="Q19" s="20" t="s">
        <v>27</v>
      </c>
      <c r="R19" s="90" t="s">
        <v>28</v>
      </c>
      <c r="S19" s="90" t="s">
        <v>28</v>
      </c>
      <c r="T19" s="90" t="s">
        <v>28</v>
      </c>
      <c r="U19" s="13" t="s">
        <v>27</v>
      </c>
      <c r="V19" s="80" t="s">
        <v>27</v>
      </c>
      <c r="W19" s="91" t="s">
        <v>24</v>
      </c>
      <c r="X19" s="91" t="s">
        <v>27</v>
      </c>
      <c r="Y19" s="91" t="s">
        <v>27</v>
      </c>
      <c r="Z19" s="80" t="s">
        <v>27</v>
      </c>
      <c r="AA19" s="80" t="s">
        <v>27</v>
      </c>
      <c r="AB19" s="80" t="s">
        <v>27</v>
      </c>
      <c r="AC19" s="80" t="s">
        <v>26</v>
      </c>
      <c r="AD19" s="80" t="s">
        <v>24</v>
      </c>
      <c r="AE19" s="80" t="s">
        <v>28</v>
      </c>
      <c r="AF19" s="80" t="s">
        <v>28</v>
      </c>
      <c r="AG19" s="80" t="s">
        <v>28</v>
      </c>
      <c r="AH19" s="76" t="s">
        <v>28</v>
      </c>
      <c r="AI19" s="75" t="s">
        <v>28</v>
      </c>
      <c r="AJ19" s="44" t="s">
        <v>26</v>
      </c>
      <c r="AK19" s="20" t="s">
        <v>27</v>
      </c>
      <c r="AL19" s="20" t="s">
        <v>26</v>
      </c>
      <c r="AM19" s="20" t="s">
        <v>26</v>
      </c>
      <c r="AN19" s="20" t="s">
        <v>26</v>
      </c>
      <c r="AO19" s="20" t="s">
        <v>26</v>
      </c>
      <c r="AP19" s="20" t="s">
        <v>26</v>
      </c>
      <c r="AQ19" s="20" t="s">
        <v>26</v>
      </c>
      <c r="AR19" s="20" t="s">
        <v>26</v>
      </c>
      <c r="AS19" s="20" t="s">
        <v>26</v>
      </c>
      <c r="AT19" s="20" t="s">
        <v>26</v>
      </c>
      <c r="AU19" s="20" t="s">
        <v>26</v>
      </c>
      <c r="AV19" s="20" t="s">
        <v>26</v>
      </c>
      <c r="AW19" s="20" t="s">
        <v>26</v>
      </c>
      <c r="AX19" s="20" t="s">
        <v>26</v>
      </c>
      <c r="AY19" s="77">
        <f t="shared" si="1"/>
        <v>0</v>
      </c>
      <c r="AZ19" s="8">
        <f t="shared" si="2"/>
        <v>8</v>
      </c>
      <c r="BA19" s="8">
        <f t="shared" si="3"/>
        <v>5</v>
      </c>
      <c r="BB19" s="8">
        <f t="shared" si="4"/>
        <v>0</v>
      </c>
      <c r="BC19" s="8">
        <f t="shared" si="5"/>
        <v>0</v>
      </c>
      <c r="BD19" s="8">
        <f t="shared" si="6"/>
        <v>0</v>
      </c>
      <c r="BE19" s="8">
        <f t="shared" si="7"/>
        <v>0</v>
      </c>
      <c r="BF19" s="8">
        <f t="shared" si="8"/>
        <v>0</v>
      </c>
      <c r="BG19" s="8">
        <f t="shared" si="9"/>
        <v>0</v>
      </c>
      <c r="BH19" s="14">
        <f t="shared" si="10"/>
        <v>0</v>
      </c>
      <c r="BI19" s="14">
        <f t="shared" si="11"/>
        <v>0</v>
      </c>
      <c r="BJ19" s="8">
        <f t="shared" si="12"/>
        <v>2</v>
      </c>
      <c r="BK19" s="8">
        <f t="shared" si="13"/>
        <v>15</v>
      </c>
      <c r="BL19" s="14">
        <f t="shared" si="14"/>
        <v>0</v>
      </c>
      <c r="BM19" s="8">
        <f t="shared" si="15"/>
        <v>0</v>
      </c>
      <c r="BN19" s="15">
        <f t="shared" si="16"/>
        <v>13</v>
      </c>
      <c r="BO19" s="18">
        <f t="shared" si="17"/>
        <v>2</v>
      </c>
      <c r="BP19" s="16">
        <f t="shared" si="18"/>
        <v>15</v>
      </c>
      <c r="BQ19" s="16">
        <f t="shared" si="19"/>
        <v>0</v>
      </c>
      <c r="BR19" s="16">
        <f t="shared" si="0"/>
        <v>0</v>
      </c>
      <c r="BS19" s="16">
        <f t="shared" si="20"/>
        <v>0</v>
      </c>
      <c r="BT19" s="17"/>
      <c r="BU19" s="17"/>
      <c r="BV19" s="18">
        <f t="shared" si="21"/>
        <v>-15</v>
      </c>
      <c r="BW19" s="4"/>
      <c r="BX19" s="4">
        <f t="shared" si="22"/>
        <v>0</v>
      </c>
      <c r="BY19" s="4">
        <f t="shared" si="23"/>
        <v>0</v>
      </c>
      <c r="BZ19" s="4"/>
      <c r="CA19" s="4">
        <f t="shared" si="24"/>
        <v>0</v>
      </c>
      <c r="CD19" s="70">
        <f t="shared" si="25"/>
        <v>0.16666666666666652</v>
      </c>
      <c r="CE19" s="36"/>
    </row>
    <row r="20" spans="1:243" ht="15.75" x14ac:dyDescent="0.25">
      <c r="A20" s="8">
        <v>11</v>
      </c>
      <c r="B20" s="131" t="s">
        <v>129</v>
      </c>
      <c r="C20" s="129" t="s">
        <v>130</v>
      </c>
      <c r="D20" s="73"/>
      <c r="E20" s="20" t="s">
        <v>110</v>
      </c>
      <c r="F20" s="72"/>
      <c r="G20" s="8"/>
      <c r="H20" s="20" t="s">
        <v>26</v>
      </c>
      <c r="I20" s="20" t="s">
        <v>24</v>
      </c>
      <c r="J20" s="20" t="s">
        <v>25</v>
      </c>
      <c r="K20" s="20" t="s">
        <v>25</v>
      </c>
      <c r="L20" s="20" t="s">
        <v>25</v>
      </c>
      <c r="M20" s="20" t="s">
        <v>25</v>
      </c>
      <c r="N20" s="20" t="s">
        <v>25</v>
      </c>
      <c r="O20" s="20" t="s">
        <v>25</v>
      </c>
      <c r="P20" s="20" t="s">
        <v>24</v>
      </c>
      <c r="Q20" s="20" t="s">
        <v>25</v>
      </c>
      <c r="R20" s="90" t="s">
        <v>25</v>
      </c>
      <c r="S20" s="90" t="s">
        <v>25</v>
      </c>
      <c r="T20" s="90" t="s">
        <v>25</v>
      </c>
      <c r="U20" s="80" t="s">
        <v>25</v>
      </c>
      <c r="V20" s="80" t="s">
        <v>25</v>
      </c>
      <c r="W20" s="91" t="s">
        <v>25</v>
      </c>
      <c r="X20" s="91" t="s">
        <v>24</v>
      </c>
      <c r="Y20" s="91" t="s">
        <v>25</v>
      </c>
      <c r="Z20" s="80" t="s">
        <v>25</v>
      </c>
      <c r="AA20" s="80" t="s">
        <v>25</v>
      </c>
      <c r="AB20" s="80" t="s">
        <v>25</v>
      </c>
      <c r="AC20" s="80" t="s">
        <v>25</v>
      </c>
      <c r="AD20" s="80" t="s">
        <v>24</v>
      </c>
      <c r="AE20" s="80" t="s">
        <v>28</v>
      </c>
      <c r="AF20" s="80" t="s">
        <v>28</v>
      </c>
      <c r="AG20" s="80" t="s">
        <v>28</v>
      </c>
      <c r="AH20" s="76" t="s">
        <v>28</v>
      </c>
      <c r="AI20" s="75" t="s">
        <v>28</v>
      </c>
      <c r="AJ20" s="44" t="s">
        <v>28</v>
      </c>
      <c r="AK20" s="20" t="s">
        <v>24</v>
      </c>
      <c r="AL20" s="20" t="s">
        <v>25</v>
      </c>
      <c r="AM20" s="20" t="s">
        <v>25</v>
      </c>
      <c r="AN20" s="20" t="s">
        <v>25</v>
      </c>
      <c r="AO20" s="20" t="s">
        <v>25</v>
      </c>
      <c r="AP20" s="20" t="s">
        <v>25</v>
      </c>
      <c r="AQ20" s="20" t="s">
        <v>25</v>
      </c>
      <c r="AR20" s="20" t="s">
        <v>27</v>
      </c>
      <c r="AS20" s="20" t="s">
        <v>27</v>
      </c>
      <c r="AT20" s="20" t="s">
        <v>24</v>
      </c>
      <c r="AU20" s="20" t="s">
        <v>25</v>
      </c>
      <c r="AV20" s="20" t="s">
        <v>25</v>
      </c>
      <c r="AW20" s="20" t="s">
        <v>25</v>
      </c>
      <c r="AX20" s="20" t="s">
        <v>25</v>
      </c>
      <c r="AY20" s="77">
        <f t="shared" si="1"/>
        <v>18</v>
      </c>
      <c r="AZ20" s="8">
        <f t="shared" si="2"/>
        <v>2</v>
      </c>
      <c r="BA20" s="8">
        <f t="shared" si="3"/>
        <v>6</v>
      </c>
      <c r="BB20" s="8">
        <f t="shared" si="4"/>
        <v>0</v>
      </c>
      <c r="BC20" s="8">
        <f t="shared" si="5"/>
        <v>0</v>
      </c>
      <c r="BD20" s="8">
        <f t="shared" si="6"/>
        <v>0</v>
      </c>
      <c r="BE20" s="8">
        <f t="shared" si="7"/>
        <v>0</v>
      </c>
      <c r="BF20" s="8">
        <f t="shared" si="8"/>
        <v>0</v>
      </c>
      <c r="BG20" s="8">
        <f t="shared" si="9"/>
        <v>0</v>
      </c>
      <c r="BH20" s="14">
        <f t="shared" si="10"/>
        <v>0</v>
      </c>
      <c r="BI20" s="14">
        <f t="shared" si="11"/>
        <v>0</v>
      </c>
      <c r="BJ20" s="8">
        <f t="shared" si="12"/>
        <v>4</v>
      </c>
      <c r="BK20" s="8">
        <f t="shared" si="13"/>
        <v>0</v>
      </c>
      <c r="BL20" s="14">
        <f t="shared" si="14"/>
        <v>0</v>
      </c>
      <c r="BM20" s="8">
        <f t="shared" si="15"/>
        <v>0</v>
      </c>
      <c r="BN20" s="15">
        <f t="shared" si="16"/>
        <v>26</v>
      </c>
      <c r="BO20" s="18">
        <f t="shared" si="17"/>
        <v>4</v>
      </c>
      <c r="BP20" s="16">
        <f t="shared" si="18"/>
        <v>30</v>
      </c>
      <c r="BQ20" s="16">
        <f t="shared" si="19"/>
        <v>0</v>
      </c>
      <c r="BR20" s="16">
        <f t="shared" si="0"/>
        <v>0</v>
      </c>
      <c r="BS20" s="16">
        <f t="shared" si="20"/>
        <v>0</v>
      </c>
      <c r="BT20" s="17"/>
      <c r="BU20" s="17"/>
      <c r="BV20" s="18">
        <f t="shared" si="21"/>
        <v>-30</v>
      </c>
      <c r="BW20" s="4"/>
      <c r="BX20" s="4">
        <f t="shared" si="22"/>
        <v>0</v>
      </c>
      <c r="BY20" s="4">
        <f t="shared" si="23"/>
        <v>0</v>
      </c>
      <c r="BZ20" s="4"/>
      <c r="CA20" s="4">
        <f t="shared" si="24"/>
        <v>0</v>
      </c>
      <c r="CD20" s="70">
        <f t="shared" si="25"/>
        <v>0.33333333333333304</v>
      </c>
      <c r="CE20" s="36"/>
    </row>
    <row r="21" spans="1:243" ht="15.75" x14ac:dyDescent="0.25">
      <c r="A21" s="8">
        <v>12</v>
      </c>
      <c r="B21" s="131" t="s">
        <v>131</v>
      </c>
      <c r="C21" s="129" t="s">
        <v>132</v>
      </c>
      <c r="D21" s="73"/>
      <c r="E21" s="20" t="s">
        <v>110</v>
      </c>
      <c r="F21" s="72"/>
      <c r="G21" s="8"/>
      <c r="H21" s="20" t="s">
        <v>27</v>
      </c>
      <c r="I21" s="20" t="s">
        <v>27</v>
      </c>
      <c r="J21" s="20" t="s">
        <v>24</v>
      </c>
      <c r="K21" s="20" t="s">
        <v>28</v>
      </c>
      <c r="L21" s="20" t="s">
        <v>28</v>
      </c>
      <c r="M21" s="20" t="s">
        <v>28</v>
      </c>
      <c r="N21" s="20" t="s">
        <v>26</v>
      </c>
      <c r="O21" s="20" t="s">
        <v>28</v>
      </c>
      <c r="P21" s="20" t="s">
        <v>28</v>
      </c>
      <c r="Q21" s="20" t="s">
        <v>24</v>
      </c>
      <c r="R21" s="90" t="s">
        <v>25</v>
      </c>
      <c r="S21" s="90" t="s">
        <v>25</v>
      </c>
      <c r="T21" s="90" t="s">
        <v>25</v>
      </c>
      <c r="U21" s="80" t="s">
        <v>25</v>
      </c>
      <c r="V21" s="80" t="s">
        <v>25</v>
      </c>
      <c r="W21" s="91" t="s">
        <v>25</v>
      </c>
      <c r="X21" s="91" t="s">
        <v>24</v>
      </c>
      <c r="Y21" s="91" t="s">
        <v>28</v>
      </c>
      <c r="Z21" s="80" t="s">
        <v>28</v>
      </c>
      <c r="AA21" s="80" t="s">
        <v>28</v>
      </c>
      <c r="AB21" s="80" t="s">
        <v>28</v>
      </c>
      <c r="AC21" s="80" t="s">
        <v>27</v>
      </c>
      <c r="AD21" s="80" t="s">
        <v>27</v>
      </c>
      <c r="AE21" s="80" t="s">
        <v>24</v>
      </c>
      <c r="AF21" s="80" t="s">
        <v>25</v>
      </c>
      <c r="AG21" s="80" t="s">
        <v>25</v>
      </c>
      <c r="AH21" s="76" t="s">
        <v>25</v>
      </c>
      <c r="AI21" s="75" t="s">
        <v>25</v>
      </c>
      <c r="AJ21" s="44" t="s">
        <v>25</v>
      </c>
      <c r="AK21" s="20" t="s">
        <v>27</v>
      </c>
      <c r="AL21" s="20" t="s">
        <v>24</v>
      </c>
      <c r="AM21" s="20" t="s">
        <v>27</v>
      </c>
      <c r="AN21" s="20" t="s">
        <v>27</v>
      </c>
      <c r="AO21" s="20" t="s">
        <v>27</v>
      </c>
      <c r="AP21" s="20" t="s">
        <v>27</v>
      </c>
      <c r="AQ21" s="20" t="s">
        <v>27</v>
      </c>
      <c r="AR21" s="20" t="s">
        <v>27</v>
      </c>
      <c r="AS21" s="20" t="s">
        <v>24</v>
      </c>
      <c r="AT21" s="20" t="s">
        <v>25</v>
      </c>
      <c r="AU21" s="20" t="s">
        <v>25</v>
      </c>
      <c r="AV21" s="20" t="s">
        <v>25</v>
      </c>
      <c r="AW21" s="20" t="s">
        <v>25</v>
      </c>
      <c r="AX21" s="20" t="s">
        <v>25</v>
      </c>
      <c r="AY21" s="77">
        <f t="shared" si="1"/>
        <v>13</v>
      </c>
      <c r="AZ21" s="8">
        <f t="shared" si="2"/>
        <v>9</v>
      </c>
      <c r="BA21" s="8">
        <f t="shared" si="3"/>
        <v>4</v>
      </c>
      <c r="BB21" s="8">
        <f t="shared" si="4"/>
        <v>0</v>
      </c>
      <c r="BC21" s="8">
        <f t="shared" si="5"/>
        <v>0</v>
      </c>
      <c r="BD21" s="8">
        <f t="shared" si="6"/>
        <v>0</v>
      </c>
      <c r="BE21" s="8">
        <f t="shared" si="7"/>
        <v>0</v>
      </c>
      <c r="BF21" s="8">
        <f t="shared" si="8"/>
        <v>0</v>
      </c>
      <c r="BG21" s="8">
        <f t="shared" si="9"/>
        <v>0</v>
      </c>
      <c r="BH21" s="14">
        <f t="shared" si="10"/>
        <v>0</v>
      </c>
      <c r="BI21" s="14">
        <f t="shared" si="11"/>
        <v>0</v>
      </c>
      <c r="BJ21" s="8">
        <f t="shared" si="12"/>
        <v>4</v>
      </c>
      <c r="BK21" s="8">
        <f t="shared" si="13"/>
        <v>0</v>
      </c>
      <c r="BL21" s="14">
        <f t="shared" si="14"/>
        <v>0</v>
      </c>
      <c r="BM21" s="8">
        <f t="shared" si="15"/>
        <v>0</v>
      </c>
      <c r="BN21" s="15">
        <f t="shared" si="16"/>
        <v>26</v>
      </c>
      <c r="BO21" s="18">
        <f t="shared" si="17"/>
        <v>4</v>
      </c>
      <c r="BP21" s="16">
        <f t="shared" si="18"/>
        <v>30</v>
      </c>
      <c r="BQ21" s="16">
        <f t="shared" si="19"/>
        <v>0</v>
      </c>
      <c r="BR21" s="16">
        <f t="shared" si="0"/>
        <v>0</v>
      </c>
      <c r="BS21" s="16">
        <f t="shared" si="20"/>
        <v>0</v>
      </c>
      <c r="BT21" s="17"/>
      <c r="BU21" s="17"/>
      <c r="BV21" s="18">
        <f t="shared" si="21"/>
        <v>-30</v>
      </c>
      <c r="BW21" s="4"/>
      <c r="BX21" s="4">
        <f t="shared" si="22"/>
        <v>0</v>
      </c>
      <c r="BY21" s="4">
        <f t="shared" si="23"/>
        <v>0</v>
      </c>
      <c r="BZ21" s="4"/>
      <c r="CA21" s="4">
        <f t="shared" si="24"/>
        <v>0</v>
      </c>
      <c r="CD21" s="70">
        <f t="shared" si="25"/>
        <v>0.33333333333333304</v>
      </c>
    </row>
    <row r="22" spans="1:243" ht="15.75" x14ac:dyDescent="0.25">
      <c r="A22" s="8">
        <v>13</v>
      </c>
      <c r="B22" s="131" t="s">
        <v>133</v>
      </c>
      <c r="C22" s="129" t="s">
        <v>134</v>
      </c>
      <c r="D22" s="73"/>
      <c r="E22" s="20" t="s">
        <v>110</v>
      </c>
      <c r="F22" s="72"/>
      <c r="G22" s="8"/>
      <c r="H22" s="20" t="s">
        <v>25</v>
      </c>
      <c r="I22" s="20" t="s">
        <v>25</v>
      </c>
      <c r="J22" s="20" t="s">
        <v>25</v>
      </c>
      <c r="K22" s="20" t="s">
        <v>24</v>
      </c>
      <c r="L22" s="20" t="s">
        <v>25</v>
      </c>
      <c r="M22" s="20" t="s">
        <v>25</v>
      </c>
      <c r="N22" s="20" t="s">
        <v>25</v>
      </c>
      <c r="O22" s="20" t="s">
        <v>25</v>
      </c>
      <c r="P22" s="20" t="s">
        <v>25</v>
      </c>
      <c r="Q22" s="20" t="s">
        <v>25</v>
      </c>
      <c r="R22" s="90" t="s">
        <v>24</v>
      </c>
      <c r="S22" s="90" t="s">
        <v>25</v>
      </c>
      <c r="T22" s="90" t="s">
        <v>25</v>
      </c>
      <c r="U22" s="80" t="s">
        <v>25</v>
      </c>
      <c r="V22" s="80" t="s">
        <v>25</v>
      </c>
      <c r="W22" s="91" t="s">
        <v>25</v>
      </c>
      <c r="X22" s="91" t="s">
        <v>25</v>
      </c>
      <c r="Y22" s="91" t="s">
        <v>24</v>
      </c>
      <c r="Z22" s="80" t="s">
        <v>25</v>
      </c>
      <c r="AA22" s="80" t="s">
        <v>25</v>
      </c>
      <c r="AB22" s="80" t="s">
        <v>25</v>
      </c>
      <c r="AC22" s="80" t="s">
        <v>25</v>
      </c>
      <c r="AD22" s="80" t="s">
        <v>28</v>
      </c>
      <c r="AE22" s="80" t="s">
        <v>28</v>
      </c>
      <c r="AF22" s="80" t="s">
        <v>24</v>
      </c>
      <c r="AG22" s="80" t="s">
        <v>25</v>
      </c>
      <c r="AH22" s="76" t="s">
        <v>25</v>
      </c>
      <c r="AI22" s="75" t="s">
        <v>25</v>
      </c>
      <c r="AJ22" s="44" t="s">
        <v>25</v>
      </c>
      <c r="AK22" s="20" t="s">
        <v>26</v>
      </c>
      <c r="AL22" s="20" t="s">
        <v>26</v>
      </c>
      <c r="AM22" s="20" t="s">
        <v>24</v>
      </c>
      <c r="AN22" s="20" t="s">
        <v>25</v>
      </c>
      <c r="AO22" s="20" t="s">
        <v>25</v>
      </c>
      <c r="AP22" s="20" t="s">
        <v>25</v>
      </c>
      <c r="AQ22" s="20" t="s">
        <v>25</v>
      </c>
      <c r="AR22" s="20" t="s">
        <v>25</v>
      </c>
      <c r="AS22" s="20" t="s">
        <v>25</v>
      </c>
      <c r="AT22" s="20" t="s">
        <v>24</v>
      </c>
      <c r="AU22" s="20" t="s">
        <v>25</v>
      </c>
      <c r="AV22" s="20" t="s">
        <v>25</v>
      </c>
      <c r="AW22" s="20" t="s">
        <v>25</v>
      </c>
      <c r="AX22" s="20" t="s">
        <v>25</v>
      </c>
      <c r="AY22" s="77">
        <f t="shared" si="1"/>
        <v>22</v>
      </c>
      <c r="AZ22" s="8">
        <f t="shared" si="2"/>
        <v>0</v>
      </c>
      <c r="BA22" s="8">
        <f t="shared" si="3"/>
        <v>2</v>
      </c>
      <c r="BB22" s="8">
        <f t="shared" si="4"/>
        <v>0</v>
      </c>
      <c r="BC22" s="8">
        <f t="shared" si="5"/>
        <v>0</v>
      </c>
      <c r="BD22" s="8">
        <f t="shared" si="6"/>
        <v>0</v>
      </c>
      <c r="BE22" s="8">
        <f t="shared" si="7"/>
        <v>0</v>
      </c>
      <c r="BF22" s="8">
        <f t="shared" si="8"/>
        <v>0</v>
      </c>
      <c r="BG22" s="8">
        <f t="shared" si="9"/>
        <v>0</v>
      </c>
      <c r="BH22" s="14">
        <f t="shared" si="10"/>
        <v>0</v>
      </c>
      <c r="BI22" s="14">
        <f t="shared" si="11"/>
        <v>0</v>
      </c>
      <c r="BJ22" s="8">
        <f t="shared" si="12"/>
        <v>4</v>
      </c>
      <c r="BK22" s="8">
        <f t="shared" si="13"/>
        <v>2</v>
      </c>
      <c r="BL22" s="14">
        <f t="shared" si="14"/>
        <v>0</v>
      </c>
      <c r="BM22" s="8">
        <f t="shared" si="15"/>
        <v>0</v>
      </c>
      <c r="BN22" s="15">
        <f t="shared" si="16"/>
        <v>24</v>
      </c>
      <c r="BO22" s="18">
        <f t="shared" si="17"/>
        <v>4</v>
      </c>
      <c r="BP22" s="16">
        <f t="shared" si="18"/>
        <v>28</v>
      </c>
      <c r="BQ22" s="16">
        <f t="shared" si="19"/>
        <v>0</v>
      </c>
      <c r="BR22" s="16">
        <f t="shared" si="0"/>
        <v>0</v>
      </c>
      <c r="BS22" s="16">
        <f t="shared" si="20"/>
        <v>0</v>
      </c>
      <c r="BT22" s="17"/>
      <c r="BU22" s="17"/>
      <c r="BV22" s="18">
        <f t="shared" si="21"/>
        <v>-28</v>
      </c>
      <c r="BW22" s="4"/>
      <c r="BX22" s="4">
        <f t="shared" si="22"/>
        <v>0</v>
      </c>
      <c r="BY22" s="4">
        <f t="shared" si="23"/>
        <v>0</v>
      </c>
      <c r="BZ22" s="4"/>
      <c r="CA22" s="4">
        <f t="shared" si="24"/>
        <v>0</v>
      </c>
      <c r="CD22" s="70">
        <f t="shared" si="25"/>
        <v>0</v>
      </c>
      <c r="CE22" s="36"/>
    </row>
    <row r="23" spans="1:243" ht="15.75" x14ac:dyDescent="0.25">
      <c r="A23" s="8">
        <v>14</v>
      </c>
      <c r="B23" s="131" t="s">
        <v>135</v>
      </c>
      <c r="C23" s="129" t="s">
        <v>136</v>
      </c>
      <c r="D23" s="73"/>
      <c r="E23" s="20" t="s">
        <v>110</v>
      </c>
      <c r="F23" s="72"/>
      <c r="G23" s="8"/>
      <c r="H23" s="20" t="s">
        <v>27</v>
      </c>
      <c r="I23" s="20" t="s">
        <v>25</v>
      </c>
      <c r="J23" s="20" t="s">
        <v>25</v>
      </c>
      <c r="K23" s="20" t="s">
        <v>25</v>
      </c>
      <c r="L23" s="20" t="s">
        <v>24</v>
      </c>
      <c r="M23" s="20" t="s">
        <v>25</v>
      </c>
      <c r="N23" s="20" t="s">
        <v>25</v>
      </c>
      <c r="O23" s="20" t="s">
        <v>27</v>
      </c>
      <c r="P23" s="20" t="s">
        <v>28</v>
      </c>
      <c r="Q23" s="20" t="s">
        <v>27</v>
      </c>
      <c r="R23" s="90" t="s">
        <v>27</v>
      </c>
      <c r="S23" s="90" t="s">
        <v>24</v>
      </c>
      <c r="T23" s="90" t="s">
        <v>25</v>
      </c>
      <c r="U23" s="80" t="s">
        <v>25</v>
      </c>
      <c r="V23" s="80" t="s">
        <v>25</v>
      </c>
      <c r="W23" s="91" t="s">
        <v>25</v>
      </c>
      <c r="X23" s="91" t="s">
        <v>25</v>
      </c>
      <c r="Y23" s="91" t="s">
        <v>25</v>
      </c>
      <c r="Z23" s="80" t="s">
        <v>27</v>
      </c>
      <c r="AA23" s="80" t="s">
        <v>24</v>
      </c>
      <c r="AB23" s="80" t="s">
        <v>27</v>
      </c>
      <c r="AC23" s="80" t="s">
        <v>25</v>
      </c>
      <c r="AD23" s="80" t="s">
        <v>25</v>
      </c>
      <c r="AE23" s="80" t="s">
        <v>25</v>
      </c>
      <c r="AF23" s="80" t="s">
        <v>25</v>
      </c>
      <c r="AG23" s="80" t="s">
        <v>24</v>
      </c>
      <c r="AH23" s="76" t="s">
        <v>27</v>
      </c>
      <c r="AI23" s="75" t="s">
        <v>27</v>
      </c>
      <c r="AJ23" s="44" t="s">
        <v>27</v>
      </c>
      <c r="AK23" s="20" t="s">
        <v>27</v>
      </c>
      <c r="AL23" s="20" t="s">
        <v>25</v>
      </c>
      <c r="AM23" s="40" t="s">
        <v>29</v>
      </c>
      <c r="AN23" s="20" t="s">
        <v>24</v>
      </c>
      <c r="AO23" s="20" t="s">
        <v>27</v>
      </c>
      <c r="AP23" s="20" t="s">
        <v>25</v>
      </c>
      <c r="AQ23" s="20" t="s">
        <v>27</v>
      </c>
      <c r="AR23" s="20" t="s">
        <v>27</v>
      </c>
      <c r="AS23" s="20" t="s">
        <v>27</v>
      </c>
      <c r="AT23" s="20" t="s">
        <v>27</v>
      </c>
      <c r="AU23" s="20" t="s">
        <v>25</v>
      </c>
      <c r="AV23" s="20" t="s">
        <v>24</v>
      </c>
      <c r="AW23" s="20" t="s">
        <v>27</v>
      </c>
      <c r="AX23" s="20" t="s">
        <v>27</v>
      </c>
      <c r="AY23" s="77">
        <f t="shared" si="1"/>
        <v>12</v>
      </c>
      <c r="AZ23" s="8">
        <f t="shared" si="2"/>
        <v>13</v>
      </c>
      <c r="BA23" s="8">
        <f t="shared" si="3"/>
        <v>0</v>
      </c>
      <c r="BB23" s="8">
        <f t="shared" si="4"/>
        <v>0</v>
      </c>
      <c r="BC23" s="8">
        <f t="shared" si="5"/>
        <v>0</v>
      </c>
      <c r="BD23" s="8">
        <f t="shared" si="6"/>
        <v>1</v>
      </c>
      <c r="BE23" s="8">
        <f t="shared" si="7"/>
        <v>0</v>
      </c>
      <c r="BF23" s="8">
        <f t="shared" si="8"/>
        <v>0</v>
      </c>
      <c r="BG23" s="8">
        <f t="shared" si="9"/>
        <v>0</v>
      </c>
      <c r="BH23" s="14">
        <f t="shared" si="10"/>
        <v>0</v>
      </c>
      <c r="BI23" s="14">
        <f t="shared" si="11"/>
        <v>0</v>
      </c>
      <c r="BJ23" s="8">
        <f t="shared" si="12"/>
        <v>4</v>
      </c>
      <c r="BK23" s="8">
        <f t="shared" si="13"/>
        <v>0</v>
      </c>
      <c r="BL23" s="14">
        <f t="shared" si="14"/>
        <v>0</v>
      </c>
      <c r="BM23" s="8">
        <f t="shared" si="15"/>
        <v>0</v>
      </c>
      <c r="BN23" s="15">
        <f t="shared" si="16"/>
        <v>26</v>
      </c>
      <c r="BO23" s="18">
        <f t="shared" si="17"/>
        <v>4</v>
      </c>
      <c r="BP23" s="16">
        <f t="shared" si="18"/>
        <v>30</v>
      </c>
      <c r="BQ23" s="16">
        <f t="shared" si="19"/>
        <v>1</v>
      </c>
      <c r="BR23" s="16">
        <f t="shared" si="0"/>
        <v>0</v>
      </c>
      <c r="BS23" s="16">
        <f t="shared" si="20"/>
        <v>0</v>
      </c>
      <c r="BT23" s="17"/>
      <c r="BU23" s="17"/>
      <c r="BV23" s="18">
        <f t="shared" si="21"/>
        <v>-30</v>
      </c>
      <c r="BW23" s="4"/>
      <c r="BX23" s="4">
        <f t="shared" si="22"/>
        <v>8</v>
      </c>
      <c r="BY23" s="4">
        <f t="shared" si="23"/>
        <v>0</v>
      </c>
      <c r="BZ23" s="4"/>
      <c r="CA23" s="4">
        <f t="shared" si="24"/>
        <v>0</v>
      </c>
      <c r="CD23" s="70">
        <f t="shared" si="25"/>
        <v>0.33333333333333304</v>
      </c>
    </row>
    <row r="24" spans="1:243" ht="15.75" x14ac:dyDescent="0.25">
      <c r="A24" s="8">
        <v>15</v>
      </c>
      <c r="B24" s="131" t="s">
        <v>137</v>
      </c>
      <c r="C24" s="130" t="s">
        <v>138</v>
      </c>
      <c r="D24" s="73"/>
      <c r="E24" s="20" t="s">
        <v>110</v>
      </c>
      <c r="F24" s="72"/>
      <c r="G24" s="8"/>
      <c r="H24" s="20" t="s">
        <v>26</v>
      </c>
      <c r="I24" s="20" t="s">
        <v>26</v>
      </c>
      <c r="J24" s="20" t="s">
        <v>26</v>
      </c>
      <c r="K24" s="20" t="s">
        <v>26</v>
      </c>
      <c r="L24" s="20" t="s">
        <v>26</v>
      </c>
      <c r="M24" s="20" t="s">
        <v>26</v>
      </c>
      <c r="N24" s="20" t="s">
        <v>26</v>
      </c>
      <c r="O24" s="20" t="s">
        <v>26</v>
      </c>
      <c r="P24" s="20" t="s">
        <v>26</v>
      </c>
      <c r="Q24" s="20" t="s">
        <v>26</v>
      </c>
      <c r="R24" s="90" t="s">
        <v>26</v>
      </c>
      <c r="S24" s="90" t="s">
        <v>26</v>
      </c>
      <c r="T24" s="90" t="s">
        <v>26</v>
      </c>
      <c r="U24" s="80" t="s">
        <v>25</v>
      </c>
      <c r="V24" s="80" t="s">
        <v>25</v>
      </c>
      <c r="W24" s="91" t="s">
        <v>25</v>
      </c>
      <c r="X24" s="91" t="s">
        <v>25</v>
      </c>
      <c r="Y24" s="91" t="s">
        <v>25</v>
      </c>
      <c r="Z24" s="80" t="s">
        <v>25</v>
      </c>
      <c r="AA24" s="80" t="s">
        <v>27</v>
      </c>
      <c r="AB24" s="80" t="s">
        <v>24</v>
      </c>
      <c r="AC24" s="80" t="s">
        <v>25</v>
      </c>
      <c r="AD24" s="80" t="s">
        <v>25</v>
      </c>
      <c r="AE24" s="80" t="s">
        <v>25</v>
      </c>
      <c r="AF24" s="80" t="s">
        <v>25</v>
      </c>
      <c r="AG24" s="80" t="s">
        <v>25</v>
      </c>
      <c r="AH24" s="76" t="s">
        <v>26</v>
      </c>
      <c r="AI24" s="75" t="s">
        <v>27</v>
      </c>
      <c r="AJ24" s="44" t="s">
        <v>24</v>
      </c>
      <c r="AK24" s="20" t="s">
        <v>27</v>
      </c>
      <c r="AL24" s="20" t="s">
        <v>25</v>
      </c>
      <c r="AM24" s="20" t="s">
        <v>25</v>
      </c>
      <c r="AN24" s="20" t="s">
        <v>25</v>
      </c>
      <c r="AO24" s="20" t="s">
        <v>27</v>
      </c>
      <c r="AP24" s="20" t="s">
        <v>25</v>
      </c>
      <c r="AQ24" s="20" t="s">
        <v>24</v>
      </c>
      <c r="AR24" s="20" t="s">
        <v>27</v>
      </c>
      <c r="AS24" s="20" t="s">
        <v>25</v>
      </c>
      <c r="AT24" s="20" t="s">
        <v>27</v>
      </c>
      <c r="AU24" s="20" t="s">
        <v>25</v>
      </c>
      <c r="AV24" s="20" t="s">
        <v>25</v>
      </c>
      <c r="AW24" s="20" t="s">
        <v>24</v>
      </c>
      <c r="AX24" s="20" t="s">
        <v>27</v>
      </c>
      <c r="AY24" s="77">
        <f t="shared" si="1"/>
        <v>18</v>
      </c>
      <c r="AZ24" s="8">
        <f t="shared" si="2"/>
        <v>7</v>
      </c>
      <c r="BA24" s="8">
        <f t="shared" si="3"/>
        <v>0</v>
      </c>
      <c r="BB24" s="8">
        <f t="shared" si="4"/>
        <v>0</v>
      </c>
      <c r="BC24" s="8">
        <f t="shared" si="5"/>
        <v>0</v>
      </c>
      <c r="BD24" s="8">
        <f t="shared" si="6"/>
        <v>0</v>
      </c>
      <c r="BE24" s="8">
        <f t="shared" si="7"/>
        <v>0</v>
      </c>
      <c r="BF24" s="8">
        <f t="shared" si="8"/>
        <v>0</v>
      </c>
      <c r="BG24" s="8">
        <f t="shared" si="9"/>
        <v>0</v>
      </c>
      <c r="BH24" s="14">
        <f t="shared" si="10"/>
        <v>0</v>
      </c>
      <c r="BI24" s="14">
        <f t="shared" si="11"/>
        <v>0</v>
      </c>
      <c r="BJ24" s="8">
        <f t="shared" si="12"/>
        <v>4</v>
      </c>
      <c r="BK24" s="8">
        <f t="shared" si="13"/>
        <v>1</v>
      </c>
      <c r="BL24" s="14">
        <f t="shared" si="14"/>
        <v>0</v>
      </c>
      <c r="BM24" s="8">
        <f t="shared" si="15"/>
        <v>0</v>
      </c>
      <c r="BN24" s="15">
        <f t="shared" si="16"/>
        <v>25</v>
      </c>
      <c r="BO24" s="18">
        <f t="shared" si="17"/>
        <v>4</v>
      </c>
      <c r="BP24" s="16">
        <f t="shared" si="18"/>
        <v>29</v>
      </c>
      <c r="BQ24" s="16">
        <f t="shared" si="19"/>
        <v>0</v>
      </c>
      <c r="BR24" s="16">
        <f t="shared" si="0"/>
        <v>0</v>
      </c>
      <c r="BS24" s="16">
        <f t="shared" si="20"/>
        <v>0</v>
      </c>
      <c r="BT24" s="17"/>
      <c r="BU24" s="17"/>
      <c r="BV24" s="18">
        <f t="shared" si="21"/>
        <v>-29</v>
      </c>
      <c r="BW24" s="4"/>
      <c r="BX24" s="4">
        <f t="shared" si="22"/>
        <v>0</v>
      </c>
      <c r="BY24" s="4">
        <f t="shared" si="23"/>
        <v>0</v>
      </c>
      <c r="BZ24" s="4"/>
      <c r="CA24" s="4">
        <f t="shared" si="24"/>
        <v>0</v>
      </c>
      <c r="CD24" s="70">
        <f t="shared" si="25"/>
        <v>0.16666666666666696</v>
      </c>
    </row>
    <row r="25" spans="1:243" ht="15.75" x14ac:dyDescent="0.25">
      <c r="A25" s="8">
        <v>16</v>
      </c>
      <c r="B25" s="131" t="s">
        <v>139</v>
      </c>
      <c r="C25" s="130" t="s">
        <v>140</v>
      </c>
      <c r="D25" s="73"/>
      <c r="E25" s="20" t="s">
        <v>110</v>
      </c>
      <c r="F25" s="72"/>
      <c r="G25" s="13"/>
      <c r="H25" s="20" t="s">
        <v>25</v>
      </c>
      <c r="I25" s="20" t="s">
        <v>25</v>
      </c>
      <c r="J25" s="20" t="s">
        <v>25</v>
      </c>
      <c r="K25" s="20" t="s">
        <v>25</v>
      </c>
      <c r="L25" s="20" t="s">
        <v>25</v>
      </c>
      <c r="M25" s="20" t="s">
        <v>25</v>
      </c>
      <c r="N25" s="20" t="s">
        <v>24</v>
      </c>
      <c r="O25" s="20" t="s">
        <v>25</v>
      </c>
      <c r="P25" s="20" t="s">
        <v>25</v>
      </c>
      <c r="Q25" s="20" t="s">
        <v>25</v>
      </c>
      <c r="R25" s="90" t="s">
        <v>25</v>
      </c>
      <c r="S25" s="90" t="s">
        <v>25</v>
      </c>
      <c r="T25" s="90" t="s">
        <v>25</v>
      </c>
      <c r="U25" s="80" t="s">
        <v>24</v>
      </c>
      <c r="V25" s="80" t="s">
        <v>25</v>
      </c>
      <c r="W25" s="91" t="s">
        <v>25</v>
      </c>
      <c r="X25" s="91" t="s">
        <v>25</v>
      </c>
      <c r="Y25" s="91" t="s">
        <v>25</v>
      </c>
      <c r="Z25" s="80" t="s">
        <v>25</v>
      </c>
      <c r="AA25" s="80" t="s">
        <v>25</v>
      </c>
      <c r="AB25" s="80" t="s">
        <v>24</v>
      </c>
      <c r="AC25" s="80" t="s">
        <v>25</v>
      </c>
      <c r="AD25" s="80" t="s">
        <v>25</v>
      </c>
      <c r="AE25" s="80" t="s">
        <v>25</v>
      </c>
      <c r="AF25" s="80" t="s">
        <v>26</v>
      </c>
      <c r="AG25" s="80" t="s">
        <v>25</v>
      </c>
      <c r="AH25" s="76" t="s">
        <v>25</v>
      </c>
      <c r="AI25" s="75" t="s">
        <v>24</v>
      </c>
      <c r="AJ25" s="44" t="s">
        <v>25</v>
      </c>
      <c r="AK25" s="20" t="s">
        <v>25</v>
      </c>
      <c r="AL25" s="20" t="s">
        <v>25</v>
      </c>
      <c r="AM25" s="20" t="s">
        <v>25</v>
      </c>
      <c r="AN25" s="20" t="s">
        <v>25</v>
      </c>
      <c r="AO25" s="20" t="s">
        <v>25</v>
      </c>
      <c r="AP25" s="20" t="s">
        <v>26</v>
      </c>
      <c r="AQ25" s="20" t="s">
        <v>24</v>
      </c>
      <c r="AR25" s="20" t="s">
        <v>25</v>
      </c>
      <c r="AS25" s="20" t="s">
        <v>25</v>
      </c>
      <c r="AT25" s="20" t="s">
        <v>25</v>
      </c>
      <c r="AU25" s="20" t="s">
        <v>25</v>
      </c>
      <c r="AV25" s="20" t="s">
        <v>25</v>
      </c>
      <c r="AW25" s="20" t="s">
        <v>25</v>
      </c>
      <c r="AX25" s="20" t="s">
        <v>24</v>
      </c>
      <c r="AY25" s="77">
        <f t="shared" si="1"/>
        <v>23</v>
      </c>
      <c r="AZ25" s="8">
        <f t="shared" si="2"/>
        <v>0</v>
      </c>
      <c r="BA25" s="8">
        <f t="shared" si="3"/>
        <v>0</v>
      </c>
      <c r="BB25" s="8">
        <f t="shared" si="4"/>
        <v>0</v>
      </c>
      <c r="BC25" s="8">
        <f t="shared" si="5"/>
        <v>0</v>
      </c>
      <c r="BD25" s="8">
        <f t="shared" si="6"/>
        <v>0</v>
      </c>
      <c r="BE25" s="8">
        <f t="shared" si="7"/>
        <v>0</v>
      </c>
      <c r="BF25" s="8">
        <f t="shared" si="8"/>
        <v>0</v>
      </c>
      <c r="BG25" s="8">
        <f t="shared" si="9"/>
        <v>0</v>
      </c>
      <c r="BH25" s="14">
        <f t="shared" si="10"/>
        <v>0</v>
      </c>
      <c r="BI25" s="14">
        <f t="shared" si="11"/>
        <v>0</v>
      </c>
      <c r="BJ25" s="8">
        <f t="shared" si="12"/>
        <v>5</v>
      </c>
      <c r="BK25" s="8">
        <f t="shared" si="13"/>
        <v>2</v>
      </c>
      <c r="BL25" s="14">
        <f t="shared" si="14"/>
        <v>0</v>
      </c>
      <c r="BM25" s="8">
        <f t="shared" si="15"/>
        <v>0</v>
      </c>
      <c r="BN25" s="15">
        <f t="shared" si="16"/>
        <v>23</v>
      </c>
      <c r="BO25" s="18">
        <f t="shared" si="17"/>
        <v>5</v>
      </c>
      <c r="BP25" s="16">
        <f t="shared" si="18"/>
        <v>28</v>
      </c>
      <c r="BQ25" s="16">
        <f t="shared" si="19"/>
        <v>0</v>
      </c>
      <c r="BR25" s="16">
        <f t="shared" si="0"/>
        <v>0</v>
      </c>
      <c r="BS25" s="16">
        <f t="shared" si="20"/>
        <v>0</v>
      </c>
      <c r="BT25" s="17"/>
      <c r="BU25" s="17"/>
      <c r="BV25" s="18">
        <f t="shared" si="21"/>
        <v>-28</v>
      </c>
      <c r="BW25" s="4"/>
      <c r="BX25" s="4">
        <f t="shared" si="22"/>
        <v>0</v>
      </c>
      <c r="BY25" s="4">
        <f t="shared" si="23"/>
        <v>0</v>
      </c>
      <c r="BZ25" s="4"/>
      <c r="CA25" s="4">
        <f t="shared" si="24"/>
        <v>0</v>
      </c>
      <c r="CD25" s="70">
        <f t="shared" si="25"/>
        <v>-1.1666666666666665</v>
      </c>
      <c r="CE25" s="36"/>
    </row>
    <row r="26" spans="1:243" ht="15.75" x14ac:dyDescent="0.25">
      <c r="A26" s="8">
        <v>17</v>
      </c>
      <c r="B26" s="131" t="s">
        <v>141</v>
      </c>
      <c r="C26" s="129" t="s">
        <v>142</v>
      </c>
      <c r="D26" s="73"/>
      <c r="E26" s="20" t="s">
        <v>110</v>
      </c>
      <c r="F26" s="72"/>
      <c r="G26" s="8"/>
      <c r="H26" s="20" t="s">
        <v>24</v>
      </c>
      <c r="I26" s="20" t="s">
        <v>25</v>
      </c>
      <c r="J26" s="20" t="s">
        <v>25</v>
      </c>
      <c r="K26" s="20" t="s">
        <v>25</v>
      </c>
      <c r="L26" s="20" t="s">
        <v>25</v>
      </c>
      <c r="M26" s="20" t="s">
        <v>25</v>
      </c>
      <c r="N26" s="20" t="s">
        <v>25</v>
      </c>
      <c r="O26" s="20" t="s">
        <v>24</v>
      </c>
      <c r="P26" s="20" t="s">
        <v>27</v>
      </c>
      <c r="Q26" s="20" t="s">
        <v>25</v>
      </c>
      <c r="R26" s="90" t="s">
        <v>25</v>
      </c>
      <c r="S26" s="90" t="s">
        <v>25</v>
      </c>
      <c r="T26" s="90" t="s">
        <v>25</v>
      </c>
      <c r="U26" s="80" t="s">
        <v>27</v>
      </c>
      <c r="V26" s="80" t="s">
        <v>24</v>
      </c>
      <c r="W26" s="91" t="s">
        <v>28</v>
      </c>
      <c r="X26" s="91" t="s">
        <v>28</v>
      </c>
      <c r="Y26" s="91" t="s">
        <v>28</v>
      </c>
      <c r="Z26" s="80" t="s">
        <v>28</v>
      </c>
      <c r="AA26" s="80" t="s">
        <v>28</v>
      </c>
      <c r="AB26" s="80" t="s">
        <v>28</v>
      </c>
      <c r="AC26" s="80" t="s">
        <v>24</v>
      </c>
      <c r="AD26" s="80" t="s">
        <v>25</v>
      </c>
      <c r="AE26" s="80" t="s">
        <v>25</v>
      </c>
      <c r="AF26" s="80" t="s">
        <v>27</v>
      </c>
      <c r="AG26" s="80" t="s">
        <v>27</v>
      </c>
      <c r="AH26" s="76" t="s">
        <v>27</v>
      </c>
      <c r="AI26" s="75" t="s">
        <v>27</v>
      </c>
      <c r="AJ26" s="44" t="s">
        <v>24</v>
      </c>
      <c r="AK26" s="20" t="s">
        <v>25</v>
      </c>
      <c r="AL26" s="20" t="s">
        <v>25</v>
      </c>
      <c r="AM26" s="20" t="s">
        <v>25</v>
      </c>
      <c r="AN26" s="20" t="s">
        <v>25</v>
      </c>
      <c r="AO26" s="20" t="s">
        <v>25</v>
      </c>
      <c r="AP26" s="20" t="s">
        <v>25</v>
      </c>
      <c r="AQ26" s="20" t="s">
        <v>24</v>
      </c>
      <c r="AR26" s="20" t="s">
        <v>25</v>
      </c>
      <c r="AS26" s="20" t="s">
        <v>25</v>
      </c>
      <c r="AT26" s="20" t="s">
        <v>25</v>
      </c>
      <c r="AU26" s="20" t="s">
        <v>27</v>
      </c>
      <c r="AV26" s="20" t="s">
        <v>27</v>
      </c>
      <c r="AW26" s="20" t="s">
        <v>27</v>
      </c>
      <c r="AX26" s="20" t="s">
        <v>24</v>
      </c>
      <c r="AY26" s="77">
        <f t="shared" si="1"/>
        <v>11</v>
      </c>
      <c r="AZ26" s="8">
        <f t="shared" si="2"/>
        <v>8</v>
      </c>
      <c r="BA26" s="8">
        <f t="shared" si="3"/>
        <v>6</v>
      </c>
      <c r="BB26" s="8">
        <f t="shared" si="4"/>
        <v>0</v>
      </c>
      <c r="BC26" s="8">
        <f t="shared" si="5"/>
        <v>0</v>
      </c>
      <c r="BD26" s="8">
        <f t="shared" si="6"/>
        <v>0</v>
      </c>
      <c r="BE26" s="8">
        <f t="shared" si="7"/>
        <v>0</v>
      </c>
      <c r="BF26" s="8">
        <f t="shared" si="8"/>
        <v>0</v>
      </c>
      <c r="BG26" s="8">
        <f t="shared" si="9"/>
        <v>0</v>
      </c>
      <c r="BH26" s="14">
        <f t="shared" si="10"/>
        <v>0</v>
      </c>
      <c r="BI26" s="14">
        <f t="shared" si="11"/>
        <v>0</v>
      </c>
      <c r="BJ26" s="8">
        <f t="shared" si="12"/>
        <v>5</v>
      </c>
      <c r="BK26" s="8">
        <f t="shared" si="13"/>
        <v>0</v>
      </c>
      <c r="BL26" s="14">
        <f t="shared" si="14"/>
        <v>0</v>
      </c>
      <c r="BM26" s="8">
        <f t="shared" si="15"/>
        <v>0</v>
      </c>
      <c r="BN26" s="15">
        <f t="shared" si="16"/>
        <v>25</v>
      </c>
      <c r="BO26" s="18">
        <f t="shared" si="17"/>
        <v>5</v>
      </c>
      <c r="BP26" s="16">
        <f t="shared" si="18"/>
        <v>30</v>
      </c>
      <c r="BQ26" s="16">
        <f t="shared" si="19"/>
        <v>0</v>
      </c>
      <c r="BR26" s="16">
        <f t="shared" si="0"/>
        <v>0</v>
      </c>
      <c r="BS26" s="16">
        <f t="shared" si="20"/>
        <v>0</v>
      </c>
      <c r="BT26" s="20"/>
      <c r="BU26" s="17"/>
      <c r="BV26" s="18">
        <f t="shared" si="21"/>
        <v>-30</v>
      </c>
      <c r="BW26" s="4"/>
      <c r="BX26" s="4">
        <f t="shared" si="22"/>
        <v>0</v>
      </c>
      <c r="BY26" s="4">
        <f t="shared" si="23"/>
        <v>0</v>
      </c>
      <c r="BZ26" s="4"/>
      <c r="CA26" s="4">
        <f t="shared" si="24"/>
        <v>0</v>
      </c>
      <c r="CD26" s="70">
        <f t="shared" si="25"/>
        <v>-0.83333333333333304</v>
      </c>
    </row>
    <row r="27" spans="1:243" ht="15.75" x14ac:dyDescent="0.25">
      <c r="A27" s="8">
        <v>18</v>
      </c>
      <c r="B27" s="131" t="s">
        <v>143</v>
      </c>
      <c r="C27" s="129" t="s">
        <v>31</v>
      </c>
      <c r="D27" s="73"/>
      <c r="E27" s="20" t="s">
        <v>110</v>
      </c>
      <c r="F27" s="72"/>
      <c r="G27" s="13"/>
      <c r="H27" s="20" t="s">
        <v>27</v>
      </c>
      <c r="I27" s="20" t="s">
        <v>24</v>
      </c>
      <c r="J27" s="20" t="s">
        <v>27</v>
      </c>
      <c r="K27" s="20" t="s">
        <v>25</v>
      </c>
      <c r="L27" s="20" t="s">
        <v>25</v>
      </c>
      <c r="M27" s="20" t="s">
        <v>25</v>
      </c>
      <c r="N27" s="20" t="s">
        <v>26</v>
      </c>
      <c r="O27" s="20" t="s">
        <v>26</v>
      </c>
      <c r="P27" s="20" t="s">
        <v>26</v>
      </c>
      <c r="Q27" s="20" t="s">
        <v>26</v>
      </c>
      <c r="R27" s="90" t="s">
        <v>26</v>
      </c>
      <c r="S27" s="90" t="s">
        <v>26</v>
      </c>
      <c r="T27" s="90" t="s">
        <v>26</v>
      </c>
      <c r="U27" s="80" t="s">
        <v>26</v>
      </c>
      <c r="V27" s="80" t="s">
        <v>26</v>
      </c>
      <c r="W27" s="91" t="s">
        <v>26</v>
      </c>
      <c r="X27" s="91" t="s">
        <v>26</v>
      </c>
      <c r="Y27" s="91" t="s">
        <v>26</v>
      </c>
      <c r="Z27" s="80" t="s">
        <v>26</v>
      </c>
      <c r="AA27" s="80" t="s">
        <v>26</v>
      </c>
      <c r="AB27" s="80" t="s">
        <v>26</v>
      </c>
      <c r="AC27" s="80" t="s">
        <v>26</v>
      </c>
      <c r="AD27" s="80" t="s">
        <v>26</v>
      </c>
      <c r="AE27" s="80" t="s">
        <v>28</v>
      </c>
      <c r="AF27" s="80" t="s">
        <v>27</v>
      </c>
      <c r="AG27" s="80" t="s">
        <v>27</v>
      </c>
      <c r="AH27" s="76" t="s">
        <v>27</v>
      </c>
      <c r="AI27" s="75" t="s">
        <v>27</v>
      </c>
      <c r="AJ27" s="44" t="s">
        <v>27</v>
      </c>
      <c r="AK27" s="20" t="s">
        <v>24</v>
      </c>
      <c r="AL27" s="20" t="s">
        <v>25</v>
      </c>
      <c r="AM27" s="20" t="s">
        <v>25</v>
      </c>
      <c r="AN27" s="20" t="s">
        <v>25</v>
      </c>
      <c r="AO27" s="20" t="s">
        <v>25</v>
      </c>
      <c r="AP27" s="20" t="s">
        <v>25</v>
      </c>
      <c r="AQ27" s="20" t="s">
        <v>25</v>
      </c>
      <c r="AR27" s="20" t="s">
        <v>24</v>
      </c>
      <c r="AS27" s="20" t="s">
        <v>28</v>
      </c>
      <c r="AT27" s="20" t="s">
        <v>28</v>
      </c>
      <c r="AU27" s="20" t="s">
        <v>28</v>
      </c>
      <c r="AV27" s="20" t="s">
        <v>28</v>
      </c>
      <c r="AW27" s="20" t="s">
        <v>28</v>
      </c>
      <c r="AX27" s="20" t="s">
        <v>28</v>
      </c>
      <c r="AY27" s="77">
        <f t="shared" si="1"/>
        <v>6</v>
      </c>
      <c r="AZ27" s="8">
        <f t="shared" si="2"/>
        <v>5</v>
      </c>
      <c r="BA27" s="8">
        <f t="shared" si="3"/>
        <v>7</v>
      </c>
      <c r="BB27" s="8">
        <f t="shared" si="4"/>
        <v>0</v>
      </c>
      <c r="BC27" s="8">
        <f t="shared" si="5"/>
        <v>0</v>
      </c>
      <c r="BD27" s="8">
        <f t="shared" si="6"/>
        <v>0</v>
      </c>
      <c r="BE27" s="8">
        <f t="shared" si="7"/>
        <v>0</v>
      </c>
      <c r="BF27" s="8">
        <f t="shared" si="8"/>
        <v>0</v>
      </c>
      <c r="BG27" s="8">
        <f t="shared" si="9"/>
        <v>0</v>
      </c>
      <c r="BH27" s="14">
        <f t="shared" si="10"/>
        <v>0</v>
      </c>
      <c r="BI27" s="14">
        <f t="shared" si="11"/>
        <v>0</v>
      </c>
      <c r="BJ27" s="8">
        <f t="shared" si="12"/>
        <v>2</v>
      </c>
      <c r="BK27" s="8">
        <f t="shared" si="13"/>
        <v>10</v>
      </c>
      <c r="BL27" s="14">
        <f t="shared" si="14"/>
        <v>0</v>
      </c>
      <c r="BM27" s="8">
        <f t="shared" si="15"/>
        <v>0</v>
      </c>
      <c r="BN27" s="15">
        <f t="shared" si="16"/>
        <v>18</v>
      </c>
      <c r="BO27" s="18">
        <f t="shared" si="17"/>
        <v>2</v>
      </c>
      <c r="BP27" s="16">
        <f t="shared" si="18"/>
        <v>20</v>
      </c>
      <c r="BQ27" s="16">
        <f t="shared" si="19"/>
        <v>0</v>
      </c>
      <c r="BR27" s="16">
        <f t="shared" si="0"/>
        <v>0</v>
      </c>
      <c r="BS27" s="16">
        <f t="shared" si="20"/>
        <v>0</v>
      </c>
      <c r="BT27" s="17"/>
      <c r="BU27" s="17"/>
      <c r="BV27" s="18">
        <f t="shared" si="21"/>
        <v>-20</v>
      </c>
      <c r="BW27" s="4"/>
      <c r="BX27" s="4">
        <f t="shared" si="22"/>
        <v>0</v>
      </c>
      <c r="BY27" s="4">
        <f t="shared" si="23"/>
        <v>0</v>
      </c>
      <c r="BZ27" s="4"/>
      <c r="CA27" s="4">
        <f t="shared" si="24"/>
        <v>0</v>
      </c>
      <c r="CD27" s="70">
        <f t="shared" si="25"/>
        <v>1</v>
      </c>
      <c r="II27" t="s">
        <v>241</v>
      </c>
    </row>
    <row r="28" spans="1:243" ht="15.75" x14ac:dyDescent="0.25">
      <c r="A28" s="8">
        <v>19</v>
      </c>
      <c r="B28" s="131" t="s">
        <v>144</v>
      </c>
      <c r="C28" s="129" t="s">
        <v>145</v>
      </c>
      <c r="D28" s="73"/>
      <c r="E28" s="20" t="s">
        <v>110</v>
      </c>
      <c r="F28" s="72"/>
      <c r="G28" s="8"/>
      <c r="H28" s="20" t="s">
        <v>28</v>
      </c>
      <c r="I28" s="20" t="s">
        <v>28</v>
      </c>
      <c r="J28" s="20" t="s">
        <v>24</v>
      </c>
      <c r="K28" s="20" t="s">
        <v>28</v>
      </c>
      <c r="L28" s="20" t="s">
        <v>28</v>
      </c>
      <c r="M28" s="20" t="s">
        <v>28</v>
      </c>
      <c r="N28" s="20" t="s">
        <v>26</v>
      </c>
      <c r="O28" s="20" t="s">
        <v>28</v>
      </c>
      <c r="P28" s="20" t="s">
        <v>28</v>
      </c>
      <c r="Q28" s="20" t="s">
        <v>24</v>
      </c>
      <c r="R28" s="90" t="s">
        <v>28</v>
      </c>
      <c r="S28" s="90" t="s">
        <v>28</v>
      </c>
      <c r="T28" s="90" t="s">
        <v>28</v>
      </c>
      <c r="U28" s="80" t="s">
        <v>27</v>
      </c>
      <c r="V28" s="80" t="s">
        <v>27</v>
      </c>
      <c r="W28" s="91" t="s">
        <v>27</v>
      </c>
      <c r="X28" s="91" t="s">
        <v>27</v>
      </c>
      <c r="Y28" s="91" t="s">
        <v>24</v>
      </c>
      <c r="Z28" s="80" t="s">
        <v>27</v>
      </c>
      <c r="AA28" s="80" t="s">
        <v>28</v>
      </c>
      <c r="AB28" s="80" t="s">
        <v>28</v>
      </c>
      <c r="AC28" s="80" t="s">
        <v>28</v>
      </c>
      <c r="AD28" s="80" t="s">
        <v>28</v>
      </c>
      <c r="AE28" s="80" t="s">
        <v>24</v>
      </c>
      <c r="AF28" s="80" t="s">
        <v>28</v>
      </c>
      <c r="AG28" s="80" t="s">
        <v>28</v>
      </c>
      <c r="AH28" s="76" t="s">
        <v>28</v>
      </c>
      <c r="AI28" s="75" t="s">
        <v>28</v>
      </c>
      <c r="AJ28" s="44" t="s">
        <v>28</v>
      </c>
      <c r="AK28" s="20" t="s">
        <v>28</v>
      </c>
      <c r="AL28" s="20" t="s">
        <v>28</v>
      </c>
      <c r="AM28" s="20" t="s">
        <v>24</v>
      </c>
      <c r="AN28" s="20" t="s">
        <v>26</v>
      </c>
      <c r="AO28" s="20" t="s">
        <v>26</v>
      </c>
      <c r="AP28" s="20" t="s">
        <v>26</v>
      </c>
      <c r="AQ28" s="20" t="s">
        <v>26</v>
      </c>
      <c r="AR28" s="20" t="s">
        <v>26</v>
      </c>
      <c r="AS28" s="20" t="s">
        <v>26</v>
      </c>
      <c r="AT28" s="20" t="s">
        <v>26</v>
      </c>
      <c r="AU28" s="20" t="s">
        <v>26</v>
      </c>
      <c r="AV28" s="20" t="s">
        <v>28</v>
      </c>
      <c r="AW28" s="20" t="s">
        <v>28</v>
      </c>
      <c r="AX28" s="20" t="s">
        <v>28</v>
      </c>
      <c r="AY28" s="77">
        <f t="shared" si="1"/>
        <v>0</v>
      </c>
      <c r="AZ28" s="8">
        <f t="shared" si="2"/>
        <v>5</v>
      </c>
      <c r="BA28" s="8">
        <f t="shared" si="3"/>
        <v>14</v>
      </c>
      <c r="BB28" s="8">
        <f t="shared" si="4"/>
        <v>0</v>
      </c>
      <c r="BC28" s="8">
        <f t="shared" si="5"/>
        <v>0</v>
      </c>
      <c r="BD28" s="8">
        <f t="shared" si="6"/>
        <v>0</v>
      </c>
      <c r="BE28" s="8">
        <f t="shared" si="7"/>
        <v>0</v>
      </c>
      <c r="BF28" s="8">
        <f t="shared" si="8"/>
        <v>0</v>
      </c>
      <c r="BG28" s="8">
        <f t="shared" si="9"/>
        <v>0</v>
      </c>
      <c r="BH28" s="14">
        <f t="shared" si="10"/>
        <v>0</v>
      </c>
      <c r="BI28" s="14">
        <f t="shared" si="11"/>
        <v>0</v>
      </c>
      <c r="BJ28" s="8">
        <f t="shared" si="12"/>
        <v>3</v>
      </c>
      <c r="BK28" s="8">
        <f t="shared" si="13"/>
        <v>8</v>
      </c>
      <c r="BL28" s="14">
        <f t="shared" si="14"/>
        <v>0</v>
      </c>
      <c r="BM28" s="8">
        <f t="shared" si="15"/>
        <v>0</v>
      </c>
      <c r="BN28" s="15">
        <f t="shared" si="16"/>
        <v>19</v>
      </c>
      <c r="BO28" s="18">
        <f t="shared" si="17"/>
        <v>3</v>
      </c>
      <c r="BP28" s="16">
        <f t="shared" si="18"/>
        <v>22</v>
      </c>
      <c r="BQ28" s="16">
        <f t="shared" si="19"/>
        <v>0</v>
      </c>
      <c r="BR28" s="16">
        <f t="shared" si="0"/>
        <v>0</v>
      </c>
      <c r="BS28" s="16">
        <f t="shared" si="20"/>
        <v>0</v>
      </c>
      <c r="BT28" s="17"/>
      <c r="BU28" s="17"/>
      <c r="BV28" s="18">
        <f t="shared" si="21"/>
        <v>-22</v>
      </c>
      <c r="BW28" s="4"/>
      <c r="BX28" s="4">
        <f t="shared" si="22"/>
        <v>0</v>
      </c>
      <c r="BY28" s="4">
        <f t="shared" si="23"/>
        <v>0</v>
      </c>
      <c r="BZ28" s="4"/>
      <c r="CA28" s="4">
        <f t="shared" si="24"/>
        <v>0</v>
      </c>
      <c r="CD28" s="70">
        <f t="shared" si="25"/>
        <v>0.16666666666666652</v>
      </c>
      <c r="CE28" s="36"/>
    </row>
    <row r="29" spans="1:243" ht="15.75" x14ac:dyDescent="0.25">
      <c r="A29" s="8">
        <v>20</v>
      </c>
      <c r="B29" s="131" t="s">
        <v>146</v>
      </c>
      <c r="C29" s="129" t="s">
        <v>147</v>
      </c>
      <c r="D29" s="73"/>
      <c r="E29" s="20" t="s">
        <v>110</v>
      </c>
      <c r="F29" s="72"/>
      <c r="G29" s="8"/>
      <c r="H29" s="20" t="s">
        <v>25</v>
      </c>
      <c r="I29" s="20" t="s">
        <v>25</v>
      </c>
      <c r="J29" s="20" t="s">
        <v>25</v>
      </c>
      <c r="K29" s="20" t="s">
        <v>25</v>
      </c>
      <c r="L29" s="20" t="s">
        <v>24</v>
      </c>
      <c r="M29" s="20" t="s">
        <v>25</v>
      </c>
      <c r="N29" s="20" t="s">
        <v>25</v>
      </c>
      <c r="O29" s="20" t="s">
        <v>25</v>
      </c>
      <c r="P29" s="20" t="s">
        <v>25</v>
      </c>
      <c r="Q29" s="20" t="s">
        <v>25</v>
      </c>
      <c r="R29" s="90" t="s">
        <v>25</v>
      </c>
      <c r="S29" s="90" t="s">
        <v>24</v>
      </c>
      <c r="T29" s="90" t="s">
        <v>25</v>
      </c>
      <c r="U29" s="80" t="s">
        <v>25</v>
      </c>
      <c r="V29" s="80" t="s">
        <v>25</v>
      </c>
      <c r="W29" s="91" t="s">
        <v>25</v>
      </c>
      <c r="X29" s="91" t="s">
        <v>25</v>
      </c>
      <c r="Y29" s="91" t="s">
        <v>25</v>
      </c>
      <c r="Z29" s="80" t="s">
        <v>25</v>
      </c>
      <c r="AA29" s="80" t="s">
        <v>24</v>
      </c>
      <c r="AB29" s="80" t="s">
        <v>25</v>
      </c>
      <c r="AC29" s="80" t="s">
        <v>25</v>
      </c>
      <c r="AD29" s="80" t="s">
        <v>25</v>
      </c>
      <c r="AE29" s="80" t="s">
        <v>25</v>
      </c>
      <c r="AF29" s="80" t="s">
        <v>25</v>
      </c>
      <c r="AG29" s="80" t="s">
        <v>24</v>
      </c>
      <c r="AH29" s="76" t="s">
        <v>25</v>
      </c>
      <c r="AI29" s="75" t="s">
        <v>25</v>
      </c>
      <c r="AJ29" s="44" t="s">
        <v>25</v>
      </c>
      <c r="AK29" s="20" t="s">
        <v>25</v>
      </c>
      <c r="AL29" s="20" t="s">
        <v>25</v>
      </c>
      <c r="AM29" s="20" t="s">
        <v>25</v>
      </c>
      <c r="AN29" s="20" t="s">
        <v>24</v>
      </c>
      <c r="AO29" s="20" t="s">
        <v>25</v>
      </c>
      <c r="AP29" s="20" t="s">
        <v>25</v>
      </c>
      <c r="AQ29" s="20" t="s">
        <v>25</v>
      </c>
      <c r="AR29" s="20" t="s">
        <v>25</v>
      </c>
      <c r="AS29" s="20" t="s">
        <v>25</v>
      </c>
      <c r="AT29" s="20" t="s">
        <v>25</v>
      </c>
      <c r="AU29" s="20" t="s">
        <v>24</v>
      </c>
      <c r="AV29" s="20" t="s">
        <v>25</v>
      </c>
      <c r="AW29" s="20" t="s">
        <v>25</v>
      </c>
      <c r="AX29" s="20" t="s">
        <v>25</v>
      </c>
      <c r="AY29" s="77">
        <f t="shared" si="1"/>
        <v>26</v>
      </c>
      <c r="AZ29" s="8">
        <f t="shared" si="2"/>
        <v>0</v>
      </c>
      <c r="BA29" s="8">
        <f t="shared" si="3"/>
        <v>0</v>
      </c>
      <c r="BB29" s="8">
        <f t="shared" si="4"/>
        <v>0</v>
      </c>
      <c r="BC29" s="8">
        <f t="shared" si="5"/>
        <v>0</v>
      </c>
      <c r="BD29" s="8">
        <f t="shared" si="6"/>
        <v>0</v>
      </c>
      <c r="BE29" s="8">
        <f t="shared" si="7"/>
        <v>0</v>
      </c>
      <c r="BF29" s="8">
        <f t="shared" si="8"/>
        <v>0</v>
      </c>
      <c r="BG29" s="8">
        <f t="shared" si="9"/>
        <v>0</v>
      </c>
      <c r="BH29" s="14">
        <f t="shared" si="10"/>
        <v>0</v>
      </c>
      <c r="BI29" s="14">
        <f t="shared" si="11"/>
        <v>0</v>
      </c>
      <c r="BJ29" s="8">
        <f t="shared" si="12"/>
        <v>4</v>
      </c>
      <c r="BK29" s="8">
        <f t="shared" si="13"/>
        <v>0</v>
      </c>
      <c r="BL29" s="14">
        <f t="shared" si="14"/>
        <v>0</v>
      </c>
      <c r="BM29" s="8">
        <f t="shared" si="15"/>
        <v>0</v>
      </c>
      <c r="BN29" s="15">
        <f t="shared" si="16"/>
        <v>26</v>
      </c>
      <c r="BO29" s="18">
        <f t="shared" si="17"/>
        <v>4</v>
      </c>
      <c r="BP29" s="16">
        <f t="shared" si="18"/>
        <v>30</v>
      </c>
      <c r="BQ29" s="16">
        <f t="shared" si="19"/>
        <v>0</v>
      </c>
      <c r="BR29" s="16">
        <f t="shared" si="0"/>
        <v>0</v>
      </c>
      <c r="BS29" s="16">
        <f t="shared" si="20"/>
        <v>0</v>
      </c>
      <c r="BT29" s="17"/>
      <c r="BU29" s="17"/>
      <c r="BV29" s="18">
        <f t="shared" si="21"/>
        <v>-30</v>
      </c>
      <c r="BW29" s="4"/>
      <c r="BX29" s="4">
        <f t="shared" si="22"/>
        <v>0</v>
      </c>
      <c r="BY29" s="4">
        <f t="shared" si="23"/>
        <v>0</v>
      </c>
      <c r="BZ29" s="4"/>
      <c r="CA29" s="4">
        <f t="shared" si="24"/>
        <v>0</v>
      </c>
      <c r="CD29" s="70">
        <f t="shared" si="25"/>
        <v>0.33333333333333304</v>
      </c>
      <c r="CE29" s="36"/>
    </row>
    <row r="30" spans="1:243" ht="15.75" x14ac:dyDescent="0.25">
      <c r="A30" s="8">
        <v>21</v>
      </c>
      <c r="B30" s="131" t="s">
        <v>148</v>
      </c>
      <c r="C30" s="130" t="s">
        <v>149</v>
      </c>
      <c r="D30" s="73"/>
      <c r="E30" s="20" t="s">
        <v>110</v>
      </c>
      <c r="F30" s="72"/>
      <c r="G30" s="8"/>
      <c r="H30" s="20" t="s">
        <v>28</v>
      </c>
      <c r="I30" s="20" t="s">
        <v>28</v>
      </c>
      <c r="J30" s="20" t="s">
        <v>28</v>
      </c>
      <c r="K30" s="20" t="s">
        <v>28</v>
      </c>
      <c r="L30" s="20" t="s">
        <v>28</v>
      </c>
      <c r="M30" s="20" t="s">
        <v>24</v>
      </c>
      <c r="N30" s="20" t="s">
        <v>28</v>
      </c>
      <c r="O30" s="20" t="s">
        <v>28</v>
      </c>
      <c r="P30" s="20" t="s">
        <v>28</v>
      </c>
      <c r="Q30" s="20" t="s">
        <v>28</v>
      </c>
      <c r="R30" s="90" t="s">
        <v>28</v>
      </c>
      <c r="S30" s="90" t="s">
        <v>28</v>
      </c>
      <c r="T30" s="90" t="s">
        <v>24</v>
      </c>
      <c r="U30" s="80" t="s">
        <v>28</v>
      </c>
      <c r="V30" s="80" t="s">
        <v>28</v>
      </c>
      <c r="W30" s="91" t="s">
        <v>28</v>
      </c>
      <c r="X30" s="91" t="s">
        <v>28</v>
      </c>
      <c r="Y30" s="91" t="s">
        <v>28</v>
      </c>
      <c r="Z30" s="80" t="s">
        <v>28</v>
      </c>
      <c r="AA30" s="80" t="s">
        <v>24</v>
      </c>
      <c r="AB30" s="80" t="s">
        <v>28</v>
      </c>
      <c r="AC30" s="80" t="s">
        <v>28</v>
      </c>
      <c r="AD30" s="80" t="s">
        <v>28</v>
      </c>
      <c r="AE30" s="80" t="s">
        <v>28</v>
      </c>
      <c r="AF30" s="80" t="s">
        <v>28</v>
      </c>
      <c r="AG30" s="80" t="s">
        <v>28</v>
      </c>
      <c r="AH30" s="76" t="s">
        <v>24</v>
      </c>
      <c r="AI30" s="75" t="s">
        <v>28</v>
      </c>
      <c r="AJ30" s="44" t="s">
        <v>28</v>
      </c>
      <c r="AK30" s="20" t="s">
        <v>28</v>
      </c>
      <c r="AL30" s="20" t="s">
        <v>28</v>
      </c>
      <c r="AM30" s="20" t="s">
        <v>28</v>
      </c>
      <c r="AN30" s="20" t="s">
        <v>28</v>
      </c>
      <c r="AO30" s="20" t="s">
        <v>24</v>
      </c>
      <c r="AP30" s="20" t="s">
        <v>28</v>
      </c>
      <c r="AQ30" s="20" t="s">
        <v>28</v>
      </c>
      <c r="AR30" s="20" t="s">
        <v>28</v>
      </c>
      <c r="AS30" s="20" t="s">
        <v>28</v>
      </c>
      <c r="AT30" s="20" t="s">
        <v>28</v>
      </c>
      <c r="AU30" s="20" t="s">
        <v>28</v>
      </c>
      <c r="AV30" s="20" t="s">
        <v>28</v>
      </c>
      <c r="AW30" s="20" t="s">
        <v>24</v>
      </c>
      <c r="AX30" s="20" t="s">
        <v>28</v>
      </c>
      <c r="AY30" s="77">
        <f t="shared" si="1"/>
        <v>0</v>
      </c>
      <c r="AZ30" s="8">
        <f t="shared" si="2"/>
        <v>0</v>
      </c>
      <c r="BA30" s="8">
        <f t="shared" si="3"/>
        <v>26</v>
      </c>
      <c r="BB30" s="8">
        <f t="shared" si="4"/>
        <v>0</v>
      </c>
      <c r="BC30" s="8">
        <f t="shared" si="5"/>
        <v>0</v>
      </c>
      <c r="BD30" s="8">
        <f t="shared" si="6"/>
        <v>0</v>
      </c>
      <c r="BE30" s="8">
        <f t="shared" si="7"/>
        <v>0</v>
      </c>
      <c r="BF30" s="8">
        <f t="shared" si="8"/>
        <v>0</v>
      </c>
      <c r="BG30" s="8">
        <f t="shared" si="9"/>
        <v>0</v>
      </c>
      <c r="BH30" s="14">
        <f t="shared" si="10"/>
        <v>0</v>
      </c>
      <c r="BI30" s="14">
        <f t="shared" si="11"/>
        <v>0</v>
      </c>
      <c r="BJ30" s="8">
        <f t="shared" si="12"/>
        <v>4</v>
      </c>
      <c r="BK30" s="8">
        <f t="shared" si="13"/>
        <v>0</v>
      </c>
      <c r="BL30" s="14">
        <f t="shared" si="14"/>
        <v>0</v>
      </c>
      <c r="BM30" s="8">
        <f t="shared" si="15"/>
        <v>0</v>
      </c>
      <c r="BN30" s="15">
        <f t="shared" si="16"/>
        <v>26</v>
      </c>
      <c r="BO30" s="18">
        <f t="shared" si="17"/>
        <v>4</v>
      </c>
      <c r="BP30" s="16">
        <f t="shared" si="18"/>
        <v>30</v>
      </c>
      <c r="BQ30" s="16">
        <f t="shared" si="19"/>
        <v>0</v>
      </c>
      <c r="BR30" s="16">
        <f t="shared" si="0"/>
        <v>0</v>
      </c>
      <c r="BS30" s="16">
        <f t="shared" si="20"/>
        <v>0</v>
      </c>
      <c r="BT30" s="17"/>
      <c r="BU30" s="17"/>
      <c r="BV30" s="18">
        <f t="shared" si="21"/>
        <v>-30</v>
      </c>
      <c r="BW30" s="4"/>
      <c r="BX30" s="4">
        <f t="shared" si="22"/>
        <v>0</v>
      </c>
      <c r="BY30" s="4">
        <f t="shared" si="23"/>
        <v>0</v>
      </c>
      <c r="BZ30" s="4"/>
      <c r="CA30" s="4">
        <f t="shared" si="24"/>
        <v>0</v>
      </c>
      <c r="CD30" s="70">
        <f t="shared" si="25"/>
        <v>0.33333333333333304</v>
      </c>
      <c r="CE30" s="36"/>
    </row>
    <row r="31" spans="1:243" ht="15.75" x14ac:dyDescent="0.25">
      <c r="A31" s="8">
        <v>22</v>
      </c>
      <c r="B31" s="131" t="s">
        <v>150</v>
      </c>
      <c r="C31" s="130" t="s">
        <v>151</v>
      </c>
      <c r="D31" s="73"/>
      <c r="E31" s="20" t="s">
        <v>110</v>
      </c>
      <c r="F31" s="72"/>
      <c r="G31" s="8"/>
      <c r="H31" s="20" t="s">
        <v>28</v>
      </c>
      <c r="I31" s="20" t="s">
        <v>28</v>
      </c>
      <c r="J31" s="20" t="s">
        <v>28</v>
      </c>
      <c r="K31" s="20" t="s">
        <v>28</v>
      </c>
      <c r="L31" s="20" t="s">
        <v>28</v>
      </c>
      <c r="M31" s="20" t="s">
        <v>28</v>
      </c>
      <c r="N31" s="20" t="s">
        <v>24</v>
      </c>
      <c r="O31" s="20" t="s">
        <v>28</v>
      </c>
      <c r="P31" s="20" t="s">
        <v>28</v>
      </c>
      <c r="Q31" s="20" t="s">
        <v>28</v>
      </c>
      <c r="R31" s="90" t="s">
        <v>28</v>
      </c>
      <c r="S31" s="90" t="s">
        <v>28</v>
      </c>
      <c r="T31" s="90" t="s">
        <v>28</v>
      </c>
      <c r="U31" s="80" t="s">
        <v>24</v>
      </c>
      <c r="V31" s="80" t="s">
        <v>28</v>
      </c>
      <c r="W31" s="91" t="s">
        <v>28</v>
      </c>
      <c r="X31" s="91" t="s">
        <v>28</v>
      </c>
      <c r="Y31" s="91" t="s">
        <v>28</v>
      </c>
      <c r="Z31" s="80" t="s">
        <v>28</v>
      </c>
      <c r="AA31" s="80" t="s">
        <v>28</v>
      </c>
      <c r="AB31" s="80" t="s">
        <v>24</v>
      </c>
      <c r="AC31" s="80" t="s">
        <v>28</v>
      </c>
      <c r="AD31" s="80" t="s">
        <v>28</v>
      </c>
      <c r="AE31" s="80" t="s">
        <v>28</v>
      </c>
      <c r="AF31" s="80" t="s">
        <v>26</v>
      </c>
      <c r="AG31" s="80" t="s">
        <v>28</v>
      </c>
      <c r="AH31" s="76" t="s">
        <v>28</v>
      </c>
      <c r="AI31" s="75" t="s">
        <v>28</v>
      </c>
      <c r="AJ31" s="44" t="s">
        <v>24</v>
      </c>
      <c r="AK31" s="20" t="s">
        <v>27</v>
      </c>
      <c r="AL31" s="20" t="s">
        <v>27</v>
      </c>
      <c r="AM31" s="20" t="s">
        <v>28</v>
      </c>
      <c r="AN31" s="20" t="s">
        <v>28</v>
      </c>
      <c r="AO31" s="20" t="s">
        <v>28</v>
      </c>
      <c r="AP31" s="20" t="s">
        <v>24</v>
      </c>
      <c r="AQ31" s="20" t="s">
        <v>28</v>
      </c>
      <c r="AR31" s="20" t="s">
        <v>28</v>
      </c>
      <c r="AS31" s="20" t="s">
        <v>28</v>
      </c>
      <c r="AT31" s="20" t="s">
        <v>27</v>
      </c>
      <c r="AU31" s="20" t="s">
        <v>28</v>
      </c>
      <c r="AV31" s="20" t="s">
        <v>28</v>
      </c>
      <c r="AW31" s="20" t="s">
        <v>24</v>
      </c>
      <c r="AX31" s="20" t="s">
        <v>28</v>
      </c>
      <c r="AY31" s="77">
        <f t="shared" si="1"/>
        <v>0</v>
      </c>
      <c r="AZ31" s="8">
        <f t="shared" si="2"/>
        <v>3</v>
      </c>
      <c r="BA31" s="8">
        <f t="shared" si="3"/>
        <v>21</v>
      </c>
      <c r="BB31" s="8">
        <f t="shared" si="4"/>
        <v>0</v>
      </c>
      <c r="BC31" s="8">
        <f t="shared" si="5"/>
        <v>0</v>
      </c>
      <c r="BD31" s="8">
        <f t="shared" si="6"/>
        <v>0</v>
      </c>
      <c r="BE31" s="8">
        <f t="shared" si="7"/>
        <v>0</v>
      </c>
      <c r="BF31" s="8">
        <f t="shared" si="8"/>
        <v>0</v>
      </c>
      <c r="BG31" s="8">
        <f t="shared" si="9"/>
        <v>0</v>
      </c>
      <c r="BH31" s="14">
        <f t="shared" si="10"/>
        <v>0</v>
      </c>
      <c r="BI31" s="14">
        <f t="shared" si="11"/>
        <v>0</v>
      </c>
      <c r="BJ31" s="8">
        <f t="shared" si="12"/>
        <v>5</v>
      </c>
      <c r="BK31" s="8">
        <f t="shared" si="13"/>
        <v>1</v>
      </c>
      <c r="BL31" s="14">
        <f t="shared" si="14"/>
        <v>0</v>
      </c>
      <c r="BM31" s="8">
        <f t="shared" si="15"/>
        <v>0</v>
      </c>
      <c r="BN31" s="15">
        <f t="shared" si="16"/>
        <v>24</v>
      </c>
      <c r="BO31" s="18">
        <f t="shared" si="17"/>
        <v>5</v>
      </c>
      <c r="BP31" s="16">
        <f t="shared" si="18"/>
        <v>29</v>
      </c>
      <c r="BQ31" s="16">
        <f t="shared" si="19"/>
        <v>0</v>
      </c>
      <c r="BR31" s="16">
        <f t="shared" si="0"/>
        <v>0</v>
      </c>
      <c r="BS31" s="16">
        <f t="shared" si="20"/>
        <v>0</v>
      </c>
      <c r="BT31" s="17"/>
      <c r="BU31" s="17"/>
      <c r="BV31" s="18">
        <f t="shared" si="21"/>
        <v>-29</v>
      </c>
      <c r="BW31" s="4"/>
      <c r="BX31" s="4">
        <f t="shared" si="22"/>
        <v>0</v>
      </c>
      <c r="BY31" s="4">
        <f t="shared" si="23"/>
        <v>0</v>
      </c>
      <c r="BZ31" s="4"/>
      <c r="CA31" s="4">
        <f t="shared" si="24"/>
        <v>0</v>
      </c>
      <c r="CD31" s="70">
        <f t="shared" si="25"/>
        <v>-1</v>
      </c>
      <c r="CE31" s="36"/>
    </row>
    <row r="32" spans="1:243" ht="15.75" x14ac:dyDescent="0.25">
      <c r="A32" s="8">
        <v>23</v>
      </c>
      <c r="B32" s="131" t="s">
        <v>152</v>
      </c>
      <c r="C32" s="129" t="s">
        <v>153</v>
      </c>
      <c r="D32" s="73"/>
      <c r="E32" s="20" t="s">
        <v>110</v>
      </c>
      <c r="F32" s="72"/>
      <c r="G32" s="8"/>
      <c r="H32" s="20" t="s">
        <v>24</v>
      </c>
      <c r="I32" s="20" t="s">
        <v>27</v>
      </c>
      <c r="J32" s="20" t="s">
        <v>27</v>
      </c>
      <c r="K32" s="20" t="s">
        <v>28</v>
      </c>
      <c r="L32" s="20" t="s">
        <v>27</v>
      </c>
      <c r="M32" s="20" t="s">
        <v>27</v>
      </c>
      <c r="N32" s="20" t="s">
        <v>27</v>
      </c>
      <c r="O32" s="20" t="s">
        <v>24</v>
      </c>
      <c r="P32" s="20" t="s">
        <v>27</v>
      </c>
      <c r="Q32" s="20" t="s">
        <v>27</v>
      </c>
      <c r="R32" s="90" t="s">
        <v>27</v>
      </c>
      <c r="S32" s="90" t="s">
        <v>27</v>
      </c>
      <c r="T32" s="90" t="s">
        <v>27</v>
      </c>
      <c r="U32" s="80" t="s">
        <v>27</v>
      </c>
      <c r="V32" s="80" t="s">
        <v>24</v>
      </c>
      <c r="W32" s="91" t="s">
        <v>25</v>
      </c>
      <c r="X32" s="91" t="s">
        <v>27</v>
      </c>
      <c r="Y32" s="91" t="s">
        <v>27</v>
      </c>
      <c r="Z32" s="80" t="s">
        <v>26</v>
      </c>
      <c r="AA32" s="80" t="s">
        <v>26</v>
      </c>
      <c r="AB32" s="80" t="s">
        <v>26</v>
      </c>
      <c r="AC32" s="80" t="s">
        <v>26</v>
      </c>
      <c r="AD32" s="80" t="s">
        <v>26</v>
      </c>
      <c r="AE32" s="80" t="s">
        <v>28</v>
      </c>
      <c r="AF32" s="80" t="s">
        <v>28</v>
      </c>
      <c r="AG32" s="80" t="s">
        <v>28</v>
      </c>
      <c r="AH32" s="76" t="s">
        <v>27</v>
      </c>
      <c r="AI32" s="75" t="s">
        <v>27</v>
      </c>
      <c r="AJ32" s="44" t="s">
        <v>24</v>
      </c>
      <c r="AK32" s="20" t="s">
        <v>27</v>
      </c>
      <c r="AL32" s="20" t="s">
        <v>27</v>
      </c>
      <c r="AM32" s="20" t="s">
        <v>27</v>
      </c>
      <c r="AN32" s="20" t="s">
        <v>28</v>
      </c>
      <c r="AO32" s="20" t="s">
        <v>27</v>
      </c>
      <c r="AP32" s="20" t="s">
        <v>25</v>
      </c>
      <c r="AQ32" s="20" t="s">
        <v>24</v>
      </c>
      <c r="AR32" s="20" t="s">
        <v>27</v>
      </c>
      <c r="AS32" s="20" t="s">
        <v>27</v>
      </c>
      <c r="AT32" s="20" t="s">
        <v>27</v>
      </c>
      <c r="AU32" s="20" t="s">
        <v>27</v>
      </c>
      <c r="AV32" s="20" t="s">
        <v>27</v>
      </c>
      <c r="AW32" s="20" t="s">
        <v>27</v>
      </c>
      <c r="AX32" s="20" t="s">
        <v>24</v>
      </c>
      <c r="AY32" s="77">
        <f t="shared" si="1"/>
        <v>2</v>
      </c>
      <c r="AZ32" s="8">
        <f t="shared" si="2"/>
        <v>15</v>
      </c>
      <c r="BA32" s="8">
        <f t="shared" si="3"/>
        <v>4</v>
      </c>
      <c r="BB32" s="8">
        <f t="shared" si="4"/>
        <v>0</v>
      </c>
      <c r="BC32" s="8">
        <f t="shared" si="5"/>
        <v>0</v>
      </c>
      <c r="BD32" s="8">
        <f t="shared" si="6"/>
        <v>0</v>
      </c>
      <c r="BE32" s="8">
        <f t="shared" si="7"/>
        <v>0</v>
      </c>
      <c r="BF32" s="8">
        <f t="shared" si="8"/>
        <v>0</v>
      </c>
      <c r="BG32" s="8">
        <f t="shared" si="9"/>
        <v>0</v>
      </c>
      <c r="BH32" s="14">
        <f t="shared" si="10"/>
        <v>0</v>
      </c>
      <c r="BI32" s="14">
        <f t="shared" si="11"/>
        <v>0</v>
      </c>
      <c r="BJ32" s="8">
        <f t="shared" si="12"/>
        <v>4</v>
      </c>
      <c r="BK32" s="8">
        <f t="shared" si="13"/>
        <v>5</v>
      </c>
      <c r="BL32" s="14">
        <f t="shared" si="14"/>
        <v>0</v>
      </c>
      <c r="BM32" s="8">
        <f t="shared" si="15"/>
        <v>0</v>
      </c>
      <c r="BN32" s="15">
        <f t="shared" si="16"/>
        <v>21</v>
      </c>
      <c r="BO32" s="18">
        <f t="shared" si="17"/>
        <v>4</v>
      </c>
      <c r="BP32" s="16">
        <f t="shared" si="18"/>
        <v>25</v>
      </c>
      <c r="BQ32" s="16">
        <f t="shared" si="19"/>
        <v>0</v>
      </c>
      <c r="BR32" s="16">
        <f t="shared" si="0"/>
        <v>0</v>
      </c>
      <c r="BS32" s="16">
        <f t="shared" si="20"/>
        <v>0</v>
      </c>
      <c r="BT32" s="17"/>
      <c r="BU32" s="17"/>
      <c r="BV32" s="18">
        <f t="shared" si="21"/>
        <v>-25</v>
      </c>
      <c r="BW32" s="4"/>
      <c r="BX32" s="4">
        <f t="shared" si="22"/>
        <v>0</v>
      </c>
      <c r="BY32" s="4">
        <f t="shared" si="23"/>
        <v>0</v>
      </c>
      <c r="BZ32" s="4"/>
      <c r="CA32" s="4">
        <f t="shared" si="24"/>
        <v>0</v>
      </c>
      <c r="CD32" s="70">
        <f t="shared" si="25"/>
        <v>-0.5</v>
      </c>
      <c r="CE32" s="36"/>
    </row>
    <row r="33" spans="1:83" s="63" customFormat="1" ht="15.75" x14ac:dyDescent="0.25">
      <c r="A33" s="8">
        <v>24</v>
      </c>
      <c r="B33" s="131" t="s">
        <v>154</v>
      </c>
      <c r="C33" s="129" t="s">
        <v>155</v>
      </c>
      <c r="D33" s="73"/>
      <c r="E33" s="20" t="s">
        <v>110</v>
      </c>
      <c r="F33" s="72"/>
      <c r="G33" s="13"/>
      <c r="H33" s="92" t="s">
        <v>28</v>
      </c>
      <c r="I33" s="92" t="s">
        <v>24</v>
      </c>
      <c r="J33" s="92" t="s">
        <v>27</v>
      </c>
      <c r="K33" s="92" t="s">
        <v>25</v>
      </c>
      <c r="L33" s="92" t="s">
        <v>27</v>
      </c>
      <c r="M33" s="92" t="s">
        <v>25</v>
      </c>
      <c r="N33" s="92" t="s">
        <v>27</v>
      </c>
      <c r="O33" s="92" t="s">
        <v>25</v>
      </c>
      <c r="P33" s="92" t="s">
        <v>24</v>
      </c>
      <c r="Q33" s="92" t="s">
        <v>27</v>
      </c>
      <c r="R33" s="113" t="s">
        <v>25</v>
      </c>
      <c r="S33" s="113" t="s">
        <v>25</v>
      </c>
      <c r="T33" s="90" t="s">
        <v>25</v>
      </c>
      <c r="U33" s="80" t="s">
        <v>25</v>
      </c>
      <c r="V33" s="80" t="s">
        <v>25</v>
      </c>
      <c r="W33" s="91" t="s">
        <v>24</v>
      </c>
      <c r="X33" s="91" t="s">
        <v>25</v>
      </c>
      <c r="Y33" s="91" t="s">
        <v>25</v>
      </c>
      <c r="Z33" s="80" t="s">
        <v>25</v>
      </c>
      <c r="AA33" s="80" t="s">
        <v>25</v>
      </c>
      <c r="AB33" s="80" t="s">
        <v>25</v>
      </c>
      <c r="AC33" s="80" t="s">
        <v>25</v>
      </c>
      <c r="AD33" s="80" t="s">
        <v>26</v>
      </c>
      <c r="AE33" s="80" t="s">
        <v>26</v>
      </c>
      <c r="AF33" s="80" t="s">
        <v>26</v>
      </c>
      <c r="AG33" s="80" t="s">
        <v>26</v>
      </c>
      <c r="AH33" s="86" t="s">
        <v>26</v>
      </c>
      <c r="AI33" s="80" t="s">
        <v>26</v>
      </c>
      <c r="AJ33" s="114" t="s">
        <v>26</v>
      </c>
      <c r="AK33" s="92" t="s">
        <v>26</v>
      </c>
      <c r="AL33" s="65" t="s">
        <v>26</v>
      </c>
      <c r="AM33" s="65" t="s">
        <v>26</v>
      </c>
      <c r="AN33" s="65" t="s">
        <v>26</v>
      </c>
      <c r="AO33" s="65" t="s">
        <v>26</v>
      </c>
      <c r="AP33" s="92" t="s">
        <v>25</v>
      </c>
      <c r="AQ33" s="92" t="s">
        <v>25</v>
      </c>
      <c r="AR33" s="92" t="s">
        <v>25</v>
      </c>
      <c r="AS33" s="92" t="s">
        <v>25</v>
      </c>
      <c r="AT33" s="92" t="s">
        <v>25</v>
      </c>
      <c r="AU33" s="92" t="s">
        <v>25</v>
      </c>
      <c r="AV33" s="92" t="s">
        <v>25</v>
      </c>
      <c r="AW33" s="92" t="s">
        <v>25</v>
      </c>
      <c r="AX33" s="65" t="s">
        <v>24</v>
      </c>
      <c r="AY33" s="77">
        <f t="shared" si="1"/>
        <v>16</v>
      </c>
      <c r="AZ33" s="8">
        <f t="shared" si="2"/>
        <v>0</v>
      </c>
      <c r="BA33" s="8">
        <f t="shared" si="3"/>
        <v>0</v>
      </c>
      <c r="BB33" s="8">
        <f t="shared" si="4"/>
        <v>0</v>
      </c>
      <c r="BC33" s="8">
        <f t="shared" si="5"/>
        <v>0</v>
      </c>
      <c r="BD33" s="8">
        <f t="shared" si="6"/>
        <v>0</v>
      </c>
      <c r="BE33" s="8">
        <f t="shared" si="7"/>
        <v>0</v>
      </c>
      <c r="BF33" s="8">
        <f t="shared" si="8"/>
        <v>0</v>
      </c>
      <c r="BG33" s="8">
        <f t="shared" si="9"/>
        <v>0</v>
      </c>
      <c r="BH33" s="14">
        <f t="shared" si="10"/>
        <v>0</v>
      </c>
      <c r="BI33" s="14">
        <f t="shared" si="11"/>
        <v>0</v>
      </c>
      <c r="BJ33" s="8">
        <f t="shared" si="12"/>
        <v>2</v>
      </c>
      <c r="BK33" s="8">
        <f t="shared" si="13"/>
        <v>12</v>
      </c>
      <c r="BL33" s="14">
        <f t="shared" si="14"/>
        <v>0</v>
      </c>
      <c r="BM33" s="8">
        <f t="shared" si="15"/>
        <v>0</v>
      </c>
      <c r="BN33" s="15">
        <f t="shared" si="16"/>
        <v>16</v>
      </c>
      <c r="BO33" s="18">
        <f t="shared" si="17"/>
        <v>2</v>
      </c>
      <c r="BP33" s="64">
        <f t="shared" si="18"/>
        <v>18</v>
      </c>
      <c r="BQ33" s="64">
        <f t="shared" si="19"/>
        <v>0</v>
      </c>
      <c r="BR33" s="64">
        <f t="shared" si="0"/>
        <v>0</v>
      </c>
      <c r="BS33" s="64">
        <f t="shared" si="20"/>
        <v>0</v>
      </c>
      <c r="BT33" s="65"/>
      <c r="BU33" s="65"/>
      <c r="BV33" s="66">
        <f t="shared" si="21"/>
        <v>-18</v>
      </c>
      <c r="BX33" s="63">
        <f t="shared" si="22"/>
        <v>0</v>
      </c>
      <c r="BY33" s="63">
        <f t="shared" si="23"/>
        <v>0</v>
      </c>
      <c r="CA33" s="63">
        <f t="shared" si="24"/>
        <v>0</v>
      </c>
      <c r="CD33" s="70">
        <f t="shared" si="25"/>
        <v>0.66666666666666652</v>
      </c>
    </row>
    <row r="34" spans="1:83" ht="15.75" x14ac:dyDescent="0.25">
      <c r="A34" s="8">
        <v>25</v>
      </c>
      <c r="B34" s="131" t="s">
        <v>156</v>
      </c>
      <c r="C34" s="129" t="s">
        <v>157</v>
      </c>
      <c r="D34" s="73"/>
      <c r="E34" s="20" t="s">
        <v>110</v>
      </c>
      <c r="F34" s="72"/>
      <c r="G34" s="8"/>
      <c r="H34" s="20" t="s">
        <v>25</v>
      </c>
      <c r="I34" s="20" t="s">
        <v>25</v>
      </c>
      <c r="J34" s="20" t="s">
        <v>24</v>
      </c>
      <c r="K34" s="20" t="s">
        <v>25</v>
      </c>
      <c r="L34" s="20" t="s">
        <v>25</v>
      </c>
      <c r="M34" s="20" t="s">
        <v>25</v>
      </c>
      <c r="N34" s="20" t="s">
        <v>25</v>
      </c>
      <c r="O34" s="20" t="s">
        <v>25</v>
      </c>
      <c r="P34" s="20" t="s">
        <v>25</v>
      </c>
      <c r="Q34" s="20" t="s">
        <v>24</v>
      </c>
      <c r="R34" s="90" t="s">
        <v>25</v>
      </c>
      <c r="S34" s="90" t="s">
        <v>25</v>
      </c>
      <c r="T34" s="90" t="s">
        <v>25</v>
      </c>
      <c r="U34" s="80" t="s">
        <v>25</v>
      </c>
      <c r="V34" s="80" t="s">
        <v>25</v>
      </c>
      <c r="W34" s="91" t="s">
        <v>25</v>
      </c>
      <c r="X34" s="91" t="s">
        <v>24</v>
      </c>
      <c r="Y34" s="91" t="s">
        <v>25</v>
      </c>
      <c r="Z34" s="80" t="s">
        <v>25</v>
      </c>
      <c r="AA34" s="80" t="s">
        <v>25</v>
      </c>
      <c r="AB34" s="80" t="s">
        <v>25</v>
      </c>
      <c r="AC34" s="80" t="s">
        <v>25</v>
      </c>
      <c r="AD34" s="80" t="s">
        <v>24</v>
      </c>
      <c r="AE34" s="80" t="s">
        <v>27</v>
      </c>
      <c r="AF34" s="80" t="s">
        <v>25</v>
      </c>
      <c r="AG34" s="80" t="s">
        <v>25</v>
      </c>
      <c r="AH34" s="76" t="s">
        <v>25</v>
      </c>
      <c r="AI34" s="75" t="s">
        <v>25</v>
      </c>
      <c r="AJ34" s="44" t="s">
        <v>25</v>
      </c>
      <c r="AK34" s="20" t="s">
        <v>25</v>
      </c>
      <c r="AL34" s="20" t="s">
        <v>24</v>
      </c>
      <c r="AM34" s="20" t="s">
        <v>26</v>
      </c>
      <c r="AN34" s="20" t="s">
        <v>25</v>
      </c>
      <c r="AO34" s="20" t="s">
        <v>25</v>
      </c>
      <c r="AP34" s="20" t="s">
        <v>25</v>
      </c>
      <c r="AQ34" s="20" t="s">
        <v>25</v>
      </c>
      <c r="AR34" s="20" t="s">
        <v>25</v>
      </c>
      <c r="AS34" s="20" t="s">
        <v>24</v>
      </c>
      <c r="AT34" s="20" t="s">
        <v>25</v>
      </c>
      <c r="AU34" s="20" t="s">
        <v>25</v>
      </c>
      <c r="AV34" s="20" t="s">
        <v>25</v>
      </c>
      <c r="AW34" s="20" t="s">
        <v>25</v>
      </c>
      <c r="AX34" s="20" t="s">
        <v>25</v>
      </c>
      <c r="AY34" s="77">
        <f t="shared" si="1"/>
        <v>24</v>
      </c>
      <c r="AZ34" s="8">
        <f t="shared" si="2"/>
        <v>1</v>
      </c>
      <c r="BA34" s="8">
        <f t="shared" si="3"/>
        <v>0</v>
      </c>
      <c r="BB34" s="8">
        <f t="shared" si="4"/>
        <v>0</v>
      </c>
      <c r="BC34" s="8">
        <f t="shared" si="5"/>
        <v>0</v>
      </c>
      <c r="BD34" s="8">
        <f t="shared" si="6"/>
        <v>0</v>
      </c>
      <c r="BE34" s="8">
        <f t="shared" si="7"/>
        <v>0</v>
      </c>
      <c r="BF34" s="8">
        <f t="shared" si="8"/>
        <v>0</v>
      </c>
      <c r="BG34" s="8">
        <f t="shared" si="9"/>
        <v>0</v>
      </c>
      <c r="BH34" s="14">
        <f t="shared" si="10"/>
        <v>0</v>
      </c>
      <c r="BI34" s="14">
        <f t="shared" si="11"/>
        <v>0</v>
      </c>
      <c r="BJ34" s="8">
        <f t="shared" si="12"/>
        <v>4</v>
      </c>
      <c r="BK34" s="8">
        <f t="shared" si="13"/>
        <v>1</v>
      </c>
      <c r="BL34" s="14">
        <f t="shared" si="14"/>
        <v>0</v>
      </c>
      <c r="BM34" s="8">
        <f t="shared" si="15"/>
        <v>0</v>
      </c>
      <c r="BN34" s="15">
        <f t="shared" si="16"/>
        <v>25</v>
      </c>
      <c r="BO34" s="18">
        <f t="shared" si="17"/>
        <v>4</v>
      </c>
      <c r="BP34" s="16">
        <f t="shared" si="18"/>
        <v>29</v>
      </c>
      <c r="BQ34" s="16">
        <f t="shared" si="19"/>
        <v>0</v>
      </c>
      <c r="BR34" s="16">
        <f t="shared" si="0"/>
        <v>0</v>
      </c>
      <c r="BS34" s="16">
        <f t="shared" si="20"/>
        <v>0</v>
      </c>
      <c r="BT34" s="17"/>
      <c r="BU34" s="17"/>
      <c r="BV34" s="18">
        <f t="shared" si="21"/>
        <v>-29</v>
      </c>
      <c r="BW34" s="4"/>
      <c r="BX34" s="4">
        <f t="shared" si="22"/>
        <v>0</v>
      </c>
      <c r="BY34" s="4">
        <f t="shared" si="23"/>
        <v>0</v>
      </c>
      <c r="BZ34" s="4"/>
      <c r="CA34" s="4">
        <f t="shared" si="24"/>
        <v>0</v>
      </c>
      <c r="CD34" s="70">
        <f t="shared" si="25"/>
        <v>0.16666666666666696</v>
      </c>
      <c r="CE34" s="36"/>
    </row>
    <row r="35" spans="1:83" ht="15.75" x14ac:dyDescent="0.25">
      <c r="A35" s="8">
        <v>26</v>
      </c>
      <c r="B35" s="131" t="s">
        <v>158</v>
      </c>
      <c r="C35" s="129" t="s">
        <v>159</v>
      </c>
      <c r="D35" s="73"/>
      <c r="E35" s="20" t="s">
        <v>110</v>
      </c>
      <c r="F35" s="72"/>
      <c r="G35" s="23"/>
      <c r="H35" s="20" t="s">
        <v>27</v>
      </c>
      <c r="I35" s="20" t="s">
        <v>26</v>
      </c>
      <c r="J35" s="20" t="s">
        <v>27</v>
      </c>
      <c r="K35" s="20" t="s">
        <v>28</v>
      </c>
      <c r="L35" s="20" t="s">
        <v>24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90" t="s">
        <v>24</v>
      </c>
      <c r="S35" s="90" t="s">
        <v>25</v>
      </c>
      <c r="T35" s="90" t="s">
        <v>26</v>
      </c>
      <c r="U35" s="80" t="s">
        <v>26</v>
      </c>
      <c r="V35" s="80" t="s">
        <v>26</v>
      </c>
      <c r="W35" s="91" t="s">
        <v>26</v>
      </c>
      <c r="X35" s="91" t="s">
        <v>26</v>
      </c>
      <c r="Y35" s="91" t="s">
        <v>26</v>
      </c>
      <c r="Z35" s="80" t="s">
        <v>26</v>
      </c>
      <c r="AA35" s="80" t="s">
        <v>27</v>
      </c>
      <c r="AB35" s="80" t="s">
        <v>28</v>
      </c>
      <c r="AC35" s="80" t="s">
        <v>28</v>
      </c>
      <c r="AD35" s="80" t="s">
        <v>28</v>
      </c>
      <c r="AE35" s="80" t="s">
        <v>28</v>
      </c>
      <c r="AF35" s="80" t="s">
        <v>28</v>
      </c>
      <c r="AG35" s="80" t="s">
        <v>24</v>
      </c>
      <c r="AH35" s="76" t="s">
        <v>28</v>
      </c>
      <c r="AI35" s="75" t="s">
        <v>27</v>
      </c>
      <c r="AJ35" s="44" t="s">
        <v>28</v>
      </c>
      <c r="AK35" s="20" t="s">
        <v>26</v>
      </c>
      <c r="AL35" s="20" t="s">
        <v>27</v>
      </c>
      <c r="AM35" s="20" t="s">
        <v>27</v>
      </c>
      <c r="AN35" s="20" t="s">
        <v>25</v>
      </c>
      <c r="AO35" s="20" t="s">
        <v>24</v>
      </c>
      <c r="AP35" s="20" t="s">
        <v>27</v>
      </c>
      <c r="AQ35" s="20" t="s">
        <v>28</v>
      </c>
      <c r="AR35" s="20" t="s">
        <v>28</v>
      </c>
      <c r="AS35" s="20" t="s">
        <v>28</v>
      </c>
      <c r="AT35" s="20" t="s">
        <v>28</v>
      </c>
      <c r="AU35" s="20" t="s">
        <v>24</v>
      </c>
      <c r="AV35" s="20" t="s">
        <v>28</v>
      </c>
      <c r="AW35" s="20" t="s">
        <v>28</v>
      </c>
      <c r="AX35" s="20" t="s">
        <v>28</v>
      </c>
      <c r="AY35" s="77">
        <f t="shared" si="1"/>
        <v>1</v>
      </c>
      <c r="AZ35" s="8">
        <f t="shared" si="2"/>
        <v>5</v>
      </c>
      <c r="BA35" s="8">
        <f t="shared" si="3"/>
        <v>14</v>
      </c>
      <c r="BB35" s="8">
        <f t="shared" si="4"/>
        <v>0</v>
      </c>
      <c r="BC35" s="8">
        <f t="shared" si="5"/>
        <v>0</v>
      </c>
      <c r="BD35" s="8">
        <f t="shared" si="6"/>
        <v>0</v>
      </c>
      <c r="BE35" s="8">
        <f t="shared" si="7"/>
        <v>0</v>
      </c>
      <c r="BF35" s="8">
        <f t="shared" si="8"/>
        <v>0</v>
      </c>
      <c r="BG35" s="8">
        <f t="shared" si="9"/>
        <v>0</v>
      </c>
      <c r="BH35" s="14">
        <f t="shared" si="10"/>
        <v>0</v>
      </c>
      <c r="BI35" s="14">
        <f t="shared" si="11"/>
        <v>0</v>
      </c>
      <c r="BJ35" s="8">
        <f t="shared" si="12"/>
        <v>3</v>
      </c>
      <c r="BK35" s="8">
        <f t="shared" si="13"/>
        <v>7</v>
      </c>
      <c r="BL35" s="14">
        <f t="shared" si="14"/>
        <v>0</v>
      </c>
      <c r="BM35" s="8">
        <f t="shared" si="15"/>
        <v>0</v>
      </c>
      <c r="BN35" s="15">
        <f t="shared" si="16"/>
        <v>20</v>
      </c>
      <c r="BO35" s="18">
        <f t="shared" si="17"/>
        <v>3</v>
      </c>
      <c r="BP35" s="16">
        <f t="shared" si="18"/>
        <v>23</v>
      </c>
      <c r="BQ35" s="16">
        <f t="shared" si="19"/>
        <v>0</v>
      </c>
      <c r="BR35" s="16">
        <f t="shared" si="0"/>
        <v>0</v>
      </c>
      <c r="BS35" s="16">
        <f t="shared" si="20"/>
        <v>0</v>
      </c>
      <c r="BT35" s="20"/>
      <c r="BU35" s="17"/>
      <c r="BV35" s="18">
        <f t="shared" si="21"/>
        <v>-23</v>
      </c>
      <c r="BW35" s="4"/>
      <c r="BX35" s="4">
        <f t="shared" si="22"/>
        <v>0</v>
      </c>
      <c r="BY35" s="4">
        <f t="shared" si="23"/>
        <v>0</v>
      </c>
      <c r="BZ35" s="4"/>
      <c r="CA35" s="4">
        <f t="shared" si="24"/>
        <v>0</v>
      </c>
      <c r="CD35" s="70">
        <f t="shared" si="25"/>
        <v>0.33333333333333348</v>
      </c>
    </row>
    <row r="36" spans="1:83" ht="15.75" x14ac:dyDescent="0.25">
      <c r="A36" s="8">
        <v>27</v>
      </c>
      <c r="B36" s="131" t="s">
        <v>160</v>
      </c>
      <c r="C36" s="129" t="s">
        <v>161</v>
      </c>
      <c r="D36" s="73"/>
      <c r="E36" s="20" t="s">
        <v>110</v>
      </c>
      <c r="F36" s="72"/>
      <c r="G36" s="8"/>
      <c r="H36" s="20" t="s">
        <v>25</v>
      </c>
      <c r="I36" s="20" t="s">
        <v>25</v>
      </c>
      <c r="J36" s="20" t="s">
        <v>25</v>
      </c>
      <c r="K36" s="20" t="s">
        <v>25</v>
      </c>
      <c r="L36" s="20" t="s">
        <v>24</v>
      </c>
      <c r="M36" s="20" t="s">
        <v>25</v>
      </c>
      <c r="N36" s="20" t="s">
        <v>25</v>
      </c>
      <c r="O36" s="20" t="s">
        <v>25</v>
      </c>
      <c r="P36" s="20" t="s">
        <v>25</v>
      </c>
      <c r="Q36" s="20" t="s">
        <v>28</v>
      </c>
      <c r="R36" s="90" t="s">
        <v>28</v>
      </c>
      <c r="S36" s="90" t="s">
        <v>24</v>
      </c>
      <c r="T36" s="90" t="s">
        <v>25</v>
      </c>
      <c r="U36" s="80" t="s">
        <v>25</v>
      </c>
      <c r="V36" s="80" t="s">
        <v>25</v>
      </c>
      <c r="W36" s="91" t="s">
        <v>27</v>
      </c>
      <c r="X36" s="91" t="s">
        <v>27</v>
      </c>
      <c r="Y36" s="91" t="s">
        <v>27</v>
      </c>
      <c r="Z36" s="80" t="s">
        <v>24</v>
      </c>
      <c r="AA36" s="80" t="s">
        <v>27</v>
      </c>
      <c r="AB36" s="80" t="s">
        <v>27</v>
      </c>
      <c r="AC36" s="80" t="s">
        <v>27</v>
      </c>
      <c r="AD36" s="80" t="s">
        <v>28</v>
      </c>
      <c r="AE36" s="80" t="s">
        <v>27</v>
      </c>
      <c r="AF36" s="80" t="s">
        <v>28</v>
      </c>
      <c r="AG36" s="80" t="s">
        <v>24</v>
      </c>
      <c r="AH36" s="76" t="s">
        <v>25</v>
      </c>
      <c r="AI36" s="75" t="s">
        <v>25</v>
      </c>
      <c r="AJ36" s="44" t="s">
        <v>25</v>
      </c>
      <c r="AK36" s="20" t="s">
        <v>25</v>
      </c>
      <c r="AL36" s="20" t="s">
        <v>25</v>
      </c>
      <c r="AM36" s="20" t="s">
        <v>25</v>
      </c>
      <c r="AN36" s="20" t="s">
        <v>24</v>
      </c>
      <c r="AO36" s="20" t="s">
        <v>25</v>
      </c>
      <c r="AP36" s="20" t="s">
        <v>25</v>
      </c>
      <c r="AQ36" s="20" t="s">
        <v>25</v>
      </c>
      <c r="AR36" s="20" t="s">
        <v>25</v>
      </c>
      <c r="AS36" s="20" t="s">
        <v>25</v>
      </c>
      <c r="AT36" s="20" t="s">
        <v>25</v>
      </c>
      <c r="AU36" s="20" t="s">
        <v>24</v>
      </c>
      <c r="AV36" s="20" t="s">
        <v>27</v>
      </c>
      <c r="AW36" s="20" t="s">
        <v>27</v>
      </c>
      <c r="AX36" s="20" t="s">
        <v>27</v>
      </c>
      <c r="AY36" s="77">
        <f t="shared" si="1"/>
        <v>14</v>
      </c>
      <c r="AZ36" s="8">
        <f t="shared" si="2"/>
        <v>10</v>
      </c>
      <c r="BA36" s="8">
        <f t="shared" si="3"/>
        <v>2</v>
      </c>
      <c r="BB36" s="8">
        <f t="shared" si="4"/>
        <v>0</v>
      </c>
      <c r="BC36" s="8">
        <f t="shared" si="5"/>
        <v>0</v>
      </c>
      <c r="BD36" s="8">
        <f t="shared" si="6"/>
        <v>0</v>
      </c>
      <c r="BE36" s="8">
        <f t="shared" si="7"/>
        <v>0</v>
      </c>
      <c r="BF36" s="8">
        <f t="shared" si="8"/>
        <v>0</v>
      </c>
      <c r="BG36" s="8">
        <f t="shared" si="9"/>
        <v>0</v>
      </c>
      <c r="BH36" s="14">
        <f t="shared" si="10"/>
        <v>0</v>
      </c>
      <c r="BI36" s="14">
        <f t="shared" si="11"/>
        <v>0</v>
      </c>
      <c r="BJ36" s="8">
        <f t="shared" si="12"/>
        <v>4</v>
      </c>
      <c r="BK36" s="8">
        <f t="shared" si="13"/>
        <v>0</v>
      </c>
      <c r="BL36" s="14">
        <f t="shared" si="14"/>
        <v>0</v>
      </c>
      <c r="BM36" s="8">
        <f t="shared" si="15"/>
        <v>0</v>
      </c>
      <c r="BN36" s="15">
        <f t="shared" si="16"/>
        <v>26</v>
      </c>
      <c r="BO36" s="18">
        <f t="shared" si="17"/>
        <v>4</v>
      </c>
      <c r="BP36" s="16">
        <f t="shared" si="18"/>
        <v>30</v>
      </c>
      <c r="BQ36" s="16">
        <f t="shared" si="19"/>
        <v>0</v>
      </c>
      <c r="BR36" s="16">
        <f t="shared" si="0"/>
        <v>0</v>
      </c>
      <c r="BS36" s="16">
        <f t="shared" si="20"/>
        <v>0</v>
      </c>
      <c r="BT36" s="17"/>
      <c r="BU36" s="17"/>
      <c r="BV36" s="18">
        <f t="shared" si="21"/>
        <v>-30</v>
      </c>
      <c r="BW36" s="4"/>
      <c r="BX36" s="4">
        <f t="shared" si="22"/>
        <v>0</v>
      </c>
      <c r="BY36" s="4">
        <f t="shared" si="23"/>
        <v>0</v>
      </c>
      <c r="BZ36" s="4"/>
      <c r="CA36" s="4">
        <f t="shared" si="24"/>
        <v>0</v>
      </c>
      <c r="CD36" s="70">
        <f t="shared" si="25"/>
        <v>0.33333333333333304</v>
      </c>
    </row>
    <row r="37" spans="1:83" ht="15.75" x14ac:dyDescent="0.25">
      <c r="A37" s="8">
        <v>28</v>
      </c>
      <c r="B37" s="131" t="s">
        <v>162</v>
      </c>
      <c r="C37" s="129" t="s">
        <v>30</v>
      </c>
      <c r="D37" s="73"/>
      <c r="E37" s="20" t="s">
        <v>110</v>
      </c>
      <c r="F37" s="72"/>
      <c r="G37" s="13"/>
      <c r="H37" s="20" t="s">
        <v>27</v>
      </c>
      <c r="I37" s="20" t="s">
        <v>27</v>
      </c>
      <c r="J37" s="20" t="s">
        <v>27</v>
      </c>
      <c r="K37" s="20" t="s">
        <v>27</v>
      </c>
      <c r="L37" s="20" t="s">
        <v>27</v>
      </c>
      <c r="M37" s="20" t="s">
        <v>24</v>
      </c>
      <c r="N37" s="20" t="s">
        <v>28</v>
      </c>
      <c r="O37" s="20" t="s">
        <v>28</v>
      </c>
      <c r="P37" s="20" t="s">
        <v>28</v>
      </c>
      <c r="Q37" s="20" t="s">
        <v>28</v>
      </c>
      <c r="R37" s="90" t="s">
        <v>28</v>
      </c>
      <c r="S37" s="90" t="s">
        <v>27</v>
      </c>
      <c r="T37" s="90" t="s">
        <v>24</v>
      </c>
      <c r="U37" s="80" t="s">
        <v>27</v>
      </c>
      <c r="V37" s="80" t="s">
        <v>27</v>
      </c>
      <c r="W37" s="91" t="s">
        <v>27</v>
      </c>
      <c r="X37" s="91" t="s">
        <v>27</v>
      </c>
      <c r="Y37" s="91" t="s">
        <v>27</v>
      </c>
      <c r="Z37" s="80" t="s">
        <v>27</v>
      </c>
      <c r="AA37" s="80" t="s">
        <v>24</v>
      </c>
      <c r="AB37" s="80" t="s">
        <v>28</v>
      </c>
      <c r="AC37" s="80" t="s">
        <v>28</v>
      </c>
      <c r="AD37" s="80" t="s">
        <v>28</v>
      </c>
      <c r="AE37" s="80" t="s">
        <v>28</v>
      </c>
      <c r="AF37" s="80" t="s">
        <v>28</v>
      </c>
      <c r="AG37" s="80" t="s">
        <v>28</v>
      </c>
      <c r="AH37" s="76" t="s">
        <v>24</v>
      </c>
      <c r="AI37" s="75" t="s">
        <v>27</v>
      </c>
      <c r="AJ37" s="44" t="s">
        <v>27</v>
      </c>
      <c r="AK37" s="20" t="s">
        <v>27</v>
      </c>
      <c r="AL37" s="20" t="s">
        <v>27</v>
      </c>
      <c r="AM37" s="20" t="s">
        <v>27</v>
      </c>
      <c r="AN37" s="20" t="s">
        <v>27</v>
      </c>
      <c r="AO37" s="20" t="s">
        <v>24</v>
      </c>
      <c r="AP37" s="20" t="s">
        <v>25</v>
      </c>
      <c r="AQ37" s="20" t="s">
        <v>25</v>
      </c>
      <c r="AR37" s="20" t="s">
        <v>28</v>
      </c>
      <c r="AS37" s="20" t="s">
        <v>28</v>
      </c>
      <c r="AT37" s="20" t="s">
        <v>26</v>
      </c>
      <c r="AU37" s="20" t="s">
        <v>25</v>
      </c>
      <c r="AV37" s="20" t="s">
        <v>24</v>
      </c>
      <c r="AW37" s="20" t="s">
        <v>27</v>
      </c>
      <c r="AX37" s="20" t="s">
        <v>27</v>
      </c>
      <c r="AY37" s="77">
        <f t="shared" si="1"/>
        <v>3</v>
      </c>
      <c r="AZ37" s="8">
        <f t="shared" si="2"/>
        <v>14</v>
      </c>
      <c r="BA37" s="8">
        <f t="shared" si="3"/>
        <v>8</v>
      </c>
      <c r="BB37" s="8">
        <f t="shared" si="4"/>
        <v>0</v>
      </c>
      <c r="BC37" s="8">
        <f t="shared" si="5"/>
        <v>0</v>
      </c>
      <c r="BD37" s="8">
        <f t="shared" si="6"/>
        <v>0</v>
      </c>
      <c r="BE37" s="8">
        <f t="shared" si="7"/>
        <v>0</v>
      </c>
      <c r="BF37" s="8">
        <f t="shared" si="8"/>
        <v>0</v>
      </c>
      <c r="BG37" s="8">
        <f t="shared" si="9"/>
        <v>0</v>
      </c>
      <c r="BH37" s="14">
        <f t="shared" si="10"/>
        <v>0</v>
      </c>
      <c r="BI37" s="14">
        <f t="shared" si="11"/>
        <v>0</v>
      </c>
      <c r="BJ37" s="8">
        <f t="shared" si="12"/>
        <v>4</v>
      </c>
      <c r="BK37" s="8">
        <f t="shared" si="13"/>
        <v>1</v>
      </c>
      <c r="BL37" s="14">
        <f t="shared" si="14"/>
        <v>0</v>
      </c>
      <c r="BM37" s="8">
        <f t="shared" si="15"/>
        <v>0</v>
      </c>
      <c r="BN37" s="15">
        <f t="shared" si="16"/>
        <v>25</v>
      </c>
      <c r="BO37" s="18">
        <f t="shared" si="17"/>
        <v>4</v>
      </c>
      <c r="BP37" s="16">
        <f t="shared" si="18"/>
        <v>29</v>
      </c>
      <c r="BQ37" s="16">
        <f t="shared" si="19"/>
        <v>0</v>
      </c>
      <c r="BR37" s="16">
        <f t="shared" si="0"/>
        <v>0</v>
      </c>
      <c r="BS37" s="16">
        <f t="shared" si="20"/>
        <v>0</v>
      </c>
      <c r="BT37" s="17"/>
      <c r="BU37" s="17"/>
      <c r="BV37" s="18">
        <f t="shared" si="21"/>
        <v>-29</v>
      </c>
      <c r="BW37" s="4"/>
      <c r="BX37" s="4">
        <f t="shared" si="22"/>
        <v>0</v>
      </c>
      <c r="BY37" s="4">
        <f t="shared" si="23"/>
        <v>0</v>
      </c>
      <c r="BZ37" s="4"/>
      <c r="CA37" s="4">
        <f t="shared" si="24"/>
        <v>0</v>
      </c>
      <c r="CD37" s="70">
        <f t="shared" si="25"/>
        <v>0.16666666666666696</v>
      </c>
    </row>
    <row r="38" spans="1:83" ht="15.75" x14ac:dyDescent="0.25">
      <c r="A38" s="8">
        <v>29</v>
      </c>
      <c r="B38" s="131" t="s">
        <v>163</v>
      </c>
      <c r="C38" s="129" t="s">
        <v>164</v>
      </c>
      <c r="D38" s="73"/>
      <c r="E38" s="20" t="s">
        <v>110</v>
      </c>
      <c r="F38" s="72"/>
      <c r="G38" s="13"/>
      <c r="H38" s="20" t="s">
        <v>26</v>
      </c>
      <c r="I38" s="20" t="s">
        <v>27</v>
      </c>
      <c r="J38" s="20" t="s">
        <v>28</v>
      </c>
      <c r="K38" s="20" t="s">
        <v>28</v>
      </c>
      <c r="L38" s="20" t="s">
        <v>28</v>
      </c>
      <c r="M38" s="20" t="s">
        <v>28</v>
      </c>
      <c r="N38" s="20" t="s">
        <v>24</v>
      </c>
      <c r="O38" s="20" t="s">
        <v>27</v>
      </c>
      <c r="P38" s="20" t="s">
        <v>27</v>
      </c>
      <c r="Q38" s="20" t="s">
        <v>27</v>
      </c>
      <c r="R38" s="90" t="s">
        <v>27</v>
      </c>
      <c r="S38" s="90" t="s">
        <v>27</v>
      </c>
      <c r="T38" s="90" t="s">
        <v>27</v>
      </c>
      <c r="U38" s="80" t="s">
        <v>27</v>
      </c>
      <c r="V38" s="80" t="s">
        <v>24</v>
      </c>
      <c r="W38" s="91" t="s">
        <v>27</v>
      </c>
      <c r="X38" s="91" t="s">
        <v>27</v>
      </c>
      <c r="Y38" s="91" t="s">
        <v>27</v>
      </c>
      <c r="Z38" s="80" t="s">
        <v>27</v>
      </c>
      <c r="AA38" s="80" t="s">
        <v>27</v>
      </c>
      <c r="AB38" s="80" t="s">
        <v>24</v>
      </c>
      <c r="AC38" s="80" t="s">
        <v>27</v>
      </c>
      <c r="AD38" s="80" t="s">
        <v>27</v>
      </c>
      <c r="AE38" s="80" t="s">
        <v>27</v>
      </c>
      <c r="AF38" s="80" t="s">
        <v>27</v>
      </c>
      <c r="AG38" s="80" t="s">
        <v>25</v>
      </c>
      <c r="AH38" s="76" t="s">
        <v>28</v>
      </c>
      <c r="AI38" s="75" t="s">
        <v>24</v>
      </c>
      <c r="AJ38" s="44" t="s">
        <v>27</v>
      </c>
      <c r="AK38" s="20" t="s">
        <v>26</v>
      </c>
      <c r="AL38" s="20" t="s">
        <v>26</v>
      </c>
      <c r="AM38" s="20" t="s">
        <v>26</v>
      </c>
      <c r="AN38" s="20" t="s">
        <v>26</v>
      </c>
      <c r="AO38" s="20" t="s">
        <v>27</v>
      </c>
      <c r="AP38" s="20" t="s">
        <v>27</v>
      </c>
      <c r="AQ38" s="20" t="s">
        <v>28</v>
      </c>
      <c r="AR38" s="20" t="s">
        <v>28</v>
      </c>
      <c r="AS38" s="20" t="s">
        <v>28</v>
      </c>
      <c r="AT38" s="20" t="s">
        <v>28</v>
      </c>
      <c r="AU38" s="20" t="s">
        <v>28</v>
      </c>
      <c r="AV38" s="20" t="s">
        <v>28</v>
      </c>
      <c r="AW38" s="20" t="s">
        <v>24</v>
      </c>
      <c r="AX38" s="20" t="s">
        <v>26</v>
      </c>
      <c r="AY38" s="77">
        <f t="shared" si="1"/>
        <v>1</v>
      </c>
      <c r="AZ38" s="8">
        <f t="shared" si="2"/>
        <v>13</v>
      </c>
      <c r="BA38" s="8">
        <f t="shared" si="3"/>
        <v>7</v>
      </c>
      <c r="BB38" s="8">
        <f t="shared" si="4"/>
        <v>0</v>
      </c>
      <c r="BC38" s="8">
        <f t="shared" si="5"/>
        <v>0</v>
      </c>
      <c r="BD38" s="8">
        <f t="shared" si="6"/>
        <v>0</v>
      </c>
      <c r="BE38" s="8">
        <f t="shared" si="7"/>
        <v>0</v>
      </c>
      <c r="BF38" s="8">
        <f t="shared" si="8"/>
        <v>0</v>
      </c>
      <c r="BG38" s="8">
        <f t="shared" si="9"/>
        <v>0</v>
      </c>
      <c r="BH38" s="14">
        <f t="shared" si="10"/>
        <v>0</v>
      </c>
      <c r="BI38" s="14">
        <f t="shared" si="11"/>
        <v>0</v>
      </c>
      <c r="BJ38" s="8">
        <f t="shared" si="12"/>
        <v>4</v>
      </c>
      <c r="BK38" s="8">
        <f t="shared" si="13"/>
        <v>5</v>
      </c>
      <c r="BL38" s="14">
        <f t="shared" si="14"/>
        <v>0</v>
      </c>
      <c r="BM38" s="8">
        <f t="shared" si="15"/>
        <v>0</v>
      </c>
      <c r="BN38" s="15">
        <f t="shared" si="16"/>
        <v>21</v>
      </c>
      <c r="BO38" s="18">
        <f t="shared" si="17"/>
        <v>4</v>
      </c>
      <c r="BP38" s="16">
        <f t="shared" si="18"/>
        <v>25</v>
      </c>
      <c r="BQ38" s="16">
        <f t="shared" si="19"/>
        <v>0</v>
      </c>
      <c r="BR38" s="16">
        <f t="shared" si="0"/>
        <v>0</v>
      </c>
      <c r="BS38" s="16">
        <f t="shared" si="20"/>
        <v>0</v>
      </c>
      <c r="BT38" s="17"/>
      <c r="BU38" s="17"/>
      <c r="BV38" s="18">
        <f t="shared" si="21"/>
        <v>-25</v>
      </c>
      <c r="BW38" s="4"/>
      <c r="BX38" s="4">
        <f t="shared" si="22"/>
        <v>0</v>
      </c>
      <c r="BY38" s="4">
        <f t="shared" si="23"/>
        <v>0</v>
      </c>
      <c r="BZ38" s="4"/>
      <c r="CA38" s="4">
        <f t="shared" si="24"/>
        <v>0</v>
      </c>
      <c r="CD38" s="70">
        <f t="shared" si="25"/>
        <v>-0.5</v>
      </c>
    </row>
    <row r="39" spans="1:83" ht="15.75" x14ac:dyDescent="0.25">
      <c r="A39" s="8">
        <v>30</v>
      </c>
      <c r="B39" s="131" t="s">
        <v>165</v>
      </c>
      <c r="C39" s="129" t="s">
        <v>153</v>
      </c>
      <c r="D39" s="73"/>
      <c r="E39" s="20" t="s">
        <v>110</v>
      </c>
      <c r="F39" s="72"/>
      <c r="G39" s="13"/>
      <c r="H39" s="20" t="s">
        <v>25</v>
      </c>
      <c r="I39" s="20" t="s">
        <v>24</v>
      </c>
      <c r="J39" s="20" t="s">
        <v>25</v>
      </c>
      <c r="K39" s="20" t="s">
        <v>25</v>
      </c>
      <c r="L39" s="20" t="s">
        <v>25</v>
      </c>
      <c r="M39" s="20" t="s">
        <v>25</v>
      </c>
      <c r="N39" s="20" t="s">
        <v>25</v>
      </c>
      <c r="O39" s="20" t="s">
        <v>25</v>
      </c>
      <c r="P39" s="20" t="s">
        <v>24</v>
      </c>
      <c r="Q39" s="20" t="s">
        <v>25</v>
      </c>
      <c r="R39" s="90" t="s">
        <v>25</v>
      </c>
      <c r="S39" s="90" t="s">
        <v>25</v>
      </c>
      <c r="T39" s="90" t="s">
        <v>25</v>
      </c>
      <c r="U39" s="80" t="s">
        <v>25</v>
      </c>
      <c r="V39" s="80" t="s">
        <v>25</v>
      </c>
      <c r="W39" s="91" t="s">
        <v>24</v>
      </c>
      <c r="X39" s="91" t="s">
        <v>25</v>
      </c>
      <c r="Y39" s="91" t="s">
        <v>25</v>
      </c>
      <c r="Z39" s="80" t="s">
        <v>25</v>
      </c>
      <c r="AA39" s="80" t="s">
        <v>25</v>
      </c>
      <c r="AB39" s="80" t="s">
        <v>25</v>
      </c>
      <c r="AC39" s="80" t="s">
        <v>25</v>
      </c>
      <c r="AD39" s="80" t="s">
        <v>24</v>
      </c>
      <c r="AE39" s="80" t="s">
        <v>25</v>
      </c>
      <c r="AF39" s="80" t="s">
        <v>25</v>
      </c>
      <c r="AG39" s="80" t="s">
        <v>25</v>
      </c>
      <c r="AH39" s="76" t="s">
        <v>25</v>
      </c>
      <c r="AI39" s="75" t="s">
        <v>25</v>
      </c>
      <c r="AJ39" s="44" t="s">
        <v>25</v>
      </c>
      <c r="AK39" s="20" t="s">
        <v>24</v>
      </c>
      <c r="AL39" s="20" t="s">
        <v>25</v>
      </c>
      <c r="AM39" s="20" t="s">
        <v>25</v>
      </c>
      <c r="AN39" s="20" t="s">
        <v>28</v>
      </c>
      <c r="AO39" s="20" t="s">
        <v>28</v>
      </c>
      <c r="AP39" s="20" t="s">
        <v>28</v>
      </c>
      <c r="AQ39" s="20" t="s">
        <v>28</v>
      </c>
      <c r="AR39" s="20" t="s">
        <v>24</v>
      </c>
      <c r="AS39" s="20" t="s">
        <v>25</v>
      </c>
      <c r="AT39" s="20" t="s">
        <v>25</v>
      </c>
      <c r="AU39" s="20" t="s">
        <v>25</v>
      </c>
      <c r="AV39" s="20" t="s">
        <v>25</v>
      </c>
      <c r="AW39" s="20" t="s">
        <v>25</v>
      </c>
      <c r="AX39" s="20" t="s">
        <v>25</v>
      </c>
      <c r="AY39" s="77">
        <f t="shared" si="1"/>
        <v>22</v>
      </c>
      <c r="AZ39" s="8">
        <f t="shared" si="2"/>
        <v>0</v>
      </c>
      <c r="BA39" s="8">
        <f t="shared" si="3"/>
        <v>4</v>
      </c>
      <c r="BB39" s="8">
        <f t="shared" si="4"/>
        <v>0</v>
      </c>
      <c r="BC39" s="8">
        <f t="shared" si="5"/>
        <v>0</v>
      </c>
      <c r="BD39" s="8">
        <f t="shared" si="6"/>
        <v>0</v>
      </c>
      <c r="BE39" s="8">
        <f t="shared" si="7"/>
        <v>0</v>
      </c>
      <c r="BF39" s="8">
        <f t="shared" si="8"/>
        <v>0</v>
      </c>
      <c r="BG39" s="8">
        <f t="shared" si="9"/>
        <v>0</v>
      </c>
      <c r="BH39" s="14">
        <f t="shared" si="10"/>
        <v>0</v>
      </c>
      <c r="BI39" s="14">
        <f t="shared" si="11"/>
        <v>0</v>
      </c>
      <c r="BJ39" s="8">
        <f t="shared" si="12"/>
        <v>4</v>
      </c>
      <c r="BK39" s="8">
        <f t="shared" si="13"/>
        <v>0</v>
      </c>
      <c r="BL39" s="14">
        <f t="shared" si="14"/>
        <v>0</v>
      </c>
      <c r="BM39" s="8">
        <f t="shared" si="15"/>
        <v>0</v>
      </c>
      <c r="BN39" s="15">
        <f t="shared" si="16"/>
        <v>26</v>
      </c>
      <c r="BO39" s="18">
        <f t="shared" si="17"/>
        <v>4</v>
      </c>
      <c r="BP39" s="16">
        <f t="shared" si="18"/>
        <v>30</v>
      </c>
      <c r="BQ39" s="16">
        <f t="shared" si="19"/>
        <v>0</v>
      </c>
      <c r="BR39" s="16">
        <f t="shared" si="0"/>
        <v>0</v>
      </c>
      <c r="BS39" s="16">
        <f t="shared" si="20"/>
        <v>0</v>
      </c>
      <c r="BT39" s="17"/>
      <c r="BU39" s="17"/>
      <c r="BV39" s="18">
        <f t="shared" si="21"/>
        <v>-30</v>
      </c>
      <c r="BW39" s="4"/>
      <c r="BX39" s="4">
        <f t="shared" si="22"/>
        <v>0</v>
      </c>
      <c r="BY39" s="4">
        <f t="shared" si="23"/>
        <v>0</v>
      </c>
      <c r="BZ39" s="4"/>
      <c r="CA39" s="4">
        <f t="shared" si="24"/>
        <v>0</v>
      </c>
      <c r="CD39" s="70">
        <f t="shared" si="25"/>
        <v>0.33333333333333304</v>
      </c>
    </row>
    <row r="40" spans="1:83" ht="15.75" x14ac:dyDescent="0.25">
      <c r="A40" s="8">
        <v>31</v>
      </c>
      <c r="B40" s="131" t="s">
        <v>166</v>
      </c>
      <c r="C40" s="130" t="s">
        <v>167</v>
      </c>
      <c r="D40" s="73"/>
      <c r="E40" s="20" t="s">
        <v>110</v>
      </c>
      <c r="F40" s="72"/>
      <c r="G40" s="13"/>
      <c r="H40" s="20" t="s">
        <v>25</v>
      </c>
      <c r="I40" s="20" t="s">
        <v>27</v>
      </c>
      <c r="J40" s="20" t="s">
        <v>24</v>
      </c>
      <c r="K40" s="20" t="s">
        <v>25</v>
      </c>
      <c r="L40" s="20" t="s">
        <v>25</v>
      </c>
      <c r="M40" s="20" t="s">
        <v>25</v>
      </c>
      <c r="N40" s="20" t="s">
        <v>25</v>
      </c>
      <c r="O40" s="20" t="s">
        <v>25</v>
      </c>
      <c r="P40" s="20" t="s">
        <v>25</v>
      </c>
      <c r="Q40" s="20" t="s">
        <v>24</v>
      </c>
      <c r="R40" s="90" t="s">
        <v>25</v>
      </c>
      <c r="S40" s="90" t="s">
        <v>25</v>
      </c>
      <c r="T40" s="90" t="s">
        <v>25</v>
      </c>
      <c r="U40" s="80" t="s">
        <v>28</v>
      </c>
      <c r="V40" s="80" t="s">
        <v>28</v>
      </c>
      <c r="W40" s="91" t="s">
        <v>28</v>
      </c>
      <c r="X40" s="91" t="s">
        <v>24</v>
      </c>
      <c r="Y40" s="91" t="s">
        <v>28</v>
      </c>
      <c r="Z40" s="80" t="s">
        <v>28</v>
      </c>
      <c r="AA40" s="80" t="s">
        <v>28</v>
      </c>
      <c r="AB40" s="80" t="s">
        <v>28</v>
      </c>
      <c r="AC40" s="80" t="s">
        <v>28</v>
      </c>
      <c r="AD40" s="80" t="s">
        <v>28</v>
      </c>
      <c r="AE40" s="80" t="s">
        <v>24</v>
      </c>
      <c r="AF40" s="80" t="s">
        <v>27</v>
      </c>
      <c r="AG40" s="80" t="s">
        <v>27</v>
      </c>
      <c r="AH40" s="76" t="s">
        <v>27</v>
      </c>
      <c r="AI40" s="75" t="s">
        <v>25</v>
      </c>
      <c r="AJ40" s="44" t="s">
        <v>27</v>
      </c>
      <c r="AK40" s="20" t="s">
        <v>28</v>
      </c>
      <c r="AL40" s="20" t="s">
        <v>24</v>
      </c>
      <c r="AM40" s="20" t="s">
        <v>25</v>
      </c>
      <c r="AN40" s="20" t="s">
        <v>25</v>
      </c>
      <c r="AO40" s="20" t="s">
        <v>25</v>
      </c>
      <c r="AP40" s="20" t="s">
        <v>25</v>
      </c>
      <c r="AQ40" s="20" t="s">
        <v>25</v>
      </c>
      <c r="AR40" s="20" t="s">
        <v>25</v>
      </c>
      <c r="AS40" s="20" t="s">
        <v>24</v>
      </c>
      <c r="AT40" s="20" t="s">
        <v>25</v>
      </c>
      <c r="AU40" s="20" t="s">
        <v>25</v>
      </c>
      <c r="AV40" s="20" t="s">
        <v>25</v>
      </c>
      <c r="AW40" s="20" t="s">
        <v>25</v>
      </c>
      <c r="AX40" s="20" t="s">
        <v>25</v>
      </c>
      <c r="AY40" s="77">
        <f t="shared" si="1"/>
        <v>12</v>
      </c>
      <c r="AZ40" s="8">
        <f t="shared" si="2"/>
        <v>4</v>
      </c>
      <c r="BA40" s="8">
        <f t="shared" si="3"/>
        <v>10</v>
      </c>
      <c r="BB40" s="8">
        <f t="shared" si="4"/>
        <v>0</v>
      </c>
      <c r="BC40" s="8">
        <f t="shared" si="5"/>
        <v>0</v>
      </c>
      <c r="BD40" s="8">
        <f t="shared" si="6"/>
        <v>0</v>
      </c>
      <c r="BE40" s="8">
        <f t="shared" si="7"/>
        <v>0</v>
      </c>
      <c r="BF40" s="8">
        <f t="shared" si="8"/>
        <v>0</v>
      </c>
      <c r="BG40" s="8">
        <f t="shared" si="9"/>
        <v>0</v>
      </c>
      <c r="BH40" s="14">
        <f t="shared" si="10"/>
        <v>0</v>
      </c>
      <c r="BI40" s="14">
        <f t="shared" si="11"/>
        <v>0</v>
      </c>
      <c r="BJ40" s="8">
        <f t="shared" si="12"/>
        <v>4</v>
      </c>
      <c r="BK40" s="8">
        <f t="shared" si="13"/>
        <v>0</v>
      </c>
      <c r="BL40" s="14">
        <f t="shared" si="14"/>
        <v>0</v>
      </c>
      <c r="BM40" s="8">
        <f t="shared" si="15"/>
        <v>0</v>
      </c>
      <c r="BN40" s="15">
        <f t="shared" si="16"/>
        <v>26</v>
      </c>
      <c r="BO40" s="18">
        <f t="shared" si="17"/>
        <v>4</v>
      </c>
      <c r="BP40" s="16">
        <f t="shared" si="18"/>
        <v>30</v>
      </c>
      <c r="BQ40" s="16">
        <f t="shared" si="19"/>
        <v>0</v>
      </c>
      <c r="BR40" s="16">
        <f t="shared" si="0"/>
        <v>0</v>
      </c>
      <c r="BS40" s="16">
        <f t="shared" si="20"/>
        <v>0</v>
      </c>
      <c r="BT40" s="17"/>
      <c r="BU40" s="17"/>
      <c r="BV40" s="18">
        <f t="shared" si="21"/>
        <v>-30</v>
      </c>
      <c r="BW40" s="4"/>
      <c r="BX40" s="4">
        <f t="shared" si="22"/>
        <v>0</v>
      </c>
      <c r="BY40" s="4">
        <f t="shared" si="23"/>
        <v>0</v>
      </c>
      <c r="BZ40" s="4"/>
      <c r="CA40" s="4">
        <f t="shared" si="24"/>
        <v>0</v>
      </c>
      <c r="CD40" s="70">
        <f t="shared" si="25"/>
        <v>0.33333333333333304</v>
      </c>
    </row>
    <row r="41" spans="1:83" ht="15.75" x14ac:dyDescent="0.25">
      <c r="A41" s="8">
        <v>32</v>
      </c>
      <c r="B41" s="131" t="s">
        <v>168</v>
      </c>
      <c r="C41" s="130" t="s">
        <v>169</v>
      </c>
      <c r="D41" s="73"/>
      <c r="E41" s="20" t="s">
        <v>110</v>
      </c>
      <c r="F41" s="72"/>
      <c r="G41" s="13"/>
      <c r="H41" s="20" t="s">
        <v>25</v>
      </c>
      <c r="I41" s="20" t="s">
        <v>25</v>
      </c>
      <c r="J41" s="20" t="s">
        <v>25</v>
      </c>
      <c r="K41" s="20" t="s">
        <v>24</v>
      </c>
      <c r="L41" s="20" t="s">
        <v>25</v>
      </c>
      <c r="M41" s="20" t="s">
        <v>25</v>
      </c>
      <c r="N41" s="20" t="s">
        <v>25</v>
      </c>
      <c r="O41" s="20" t="s">
        <v>25</v>
      </c>
      <c r="P41" s="20" t="s">
        <v>25</v>
      </c>
      <c r="Q41" s="20" t="s">
        <v>25</v>
      </c>
      <c r="R41" s="90" t="s">
        <v>24</v>
      </c>
      <c r="S41" s="90" t="s">
        <v>25</v>
      </c>
      <c r="T41" s="90" t="s">
        <v>25</v>
      </c>
      <c r="U41" s="80" t="s">
        <v>25</v>
      </c>
      <c r="V41" s="80" t="s">
        <v>25</v>
      </c>
      <c r="W41" s="91" t="s">
        <v>25</v>
      </c>
      <c r="X41" s="91" t="s">
        <v>25</v>
      </c>
      <c r="Y41" s="91" t="s">
        <v>24</v>
      </c>
      <c r="Z41" s="80" t="s">
        <v>25</v>
      </c>
      <c r="AA41" s="80" t="s">
        <v>25</v>
      </c>
      <c r="AB41" s="80" t="s">
        <v>25</v>
      </c>
      <c r="AC41" s="80" t="s">
        <v>26</v>
      </c>
      <c r="AD41" s="80" t="s">
        <v>25</v>
      </c>
      <c r="AE41" s="80" t="s">
        <v>25</v>
      </c>
      <c r="AF41" s="80" t="s">
        <v>24</v>
      </c>
      <c r="AG41" s="80" t="s">
        <v>25</v>
      </c>
      <c r="AH41" s="76" t="s">
        <v>25</v>
      </c>
      <c r="AI41" s="75" t="s">
        <v>25</v>
      </c>
      <c r="AJ41" s="44" t="s">
        <v>25</v>
      </c>
      <c r="AK41" s="20" t="s">
        <v>25</v>
      </c>
      <c r="AL41" s="20" t="s">
        <v>25</v>
      </c>
      <c r="AM41" s="20" t="s">
        <v>24</v>
      </c>
      <c r="AN41" s="20" t="s">
        <v>26</v>
      </c>
      <c r="AO41" s="20" t="s">
        <v>25</v>
      </c>
      <c r="AP41" s="20" t="s">
        <v>25</v>
      </c>
      <c r="AQ41" s="20" t="s">
        <v>25</v>
      </c>
      <c r="AR41" s="20" t="s">
        <v>25</v>
      </c>
      <c r="AS41" s="20" t="s">
        <v>25</v>
      </c>
      <c r="AT41" s="20" t="s">
        <v>24</v>
      </c>
      <c r="AU41" s="20" t="s">
        <v>25</v>
      </c>
      <c r="AV41" s="20" t="s">
        <v>25</v>
      </c>
      <c r="AW41" s="20" t="s">
        <v>25</v>
      </c>
      <c r="AX41" s="20" t="s">
        <v>25</v>
      </c>
      <c r="AY41" s="77">
        <f t="shared" si="1"/>
        <v>24</v>
      </c>
      <c r="AZ41" s="8">
        <f t="shared" si="2"/>
        <v>0</v>
      </c>
      <c r="BA41" s="8">
        <f t="shared" si="3"/>
        <v>0</v>
      </c>
      <c r="BB41" s="8">
        <f t="shared" si="4"/>
        <v>0</v>
      </c>
      <c r="BC41" s="8">
        <f t="shared" si="5"/>
        <v>0</v>
      </c>
      <c r="BD41" s="8">
        <f t="shared" si="6"/>
        <v>0</v>
      </c>
      <c r="BE41" s="8">
        <f t="shared" si="7"/>
        <v>0</v>
      </c>
      <c r="BF41" s="8">
        <f t="shared" si="8"/>
        <v>0</v>
      </c>
      <c r="BG41" s="8">
        <f t="shared" si="9"/>
        <v>0</v>
      </c>
      <c r="BH41" s="14">
        <f t="shared" si="10"/>
        <v>0</v>
      </c>
      <c r="BI41" s="14">
        <f t="shared" si="11"/>
        <v>0</v>
      </c>
      <c r="BJ41" s="8">
        <f t="shared" si="12"/>
        <v>4</v>
      </c>
      <c r="BK41" s="8">
        <f t="shared" si="13"/>
        <v>2</v>
      </c>
      <c r="BL41" s="14">
        <f t="shared" si="14"/>
        <v>0</v>
      </c>
      <c r="BM41" s="8">
        <f t="shared" si="15"/>
        <v>0</v>
      </c>
      <c r="BN41" s="15">
        <f t="shared" si="16"/>
        <v>24</v>
      </c>
      <c r="BO41" s="18">
        <f t="shared" si="17"/>
        <v>4</v>
      </c>
      <c r="BP41" s="16">
        <f t="shared" si="18"/>
        <v>28</v>
      </c>
      <c r="BQ41" s="16">
        <f t="shared" si="19"/>
        <v>0</v>
      </c>
      <c r="BR41" s="16">
        <f t="shared" si="0"/>
        <v>0</v>
      </c>
      <c r="BS41" s="16">
        <f t="shared" si="20"/>
        <v>0</v>
      </c>
      <c r="BT41" s="17"/>
      <c r="BU41" s="17"/>
      <c r="BV41" s="18">
        <f t="shared" si="21"/>
        <v>-28</v>
      </c>
      <c r="BW41" s="4"/>
      <c r="BX41" s="4">
        <f t="shared" si="22"/>
        <v>0</v>
      </c>
      <c r="BY41" s="4">
        <f t="shared" si="23"/>
        <v>0</v>
      </c>
      <c r="BZ41" s="4"/>
      <c r="CA41" s="4">
        <f t="shared" si="24"/>
        <v>0</v>
      </c>
      <c r="CD41" s="70">
        <f t="shared" si="25"/>
        <v>0</v>
      </c>
    </row>
    <row r="42" spans="1:83" ht="15.75" x14ac:dyDescent="0.25">
      <c r="A42" s="8">
        <v>33</v>
      </c>
      <c r="B42" s="131" t="s">
        <v>170</v>
      </c>
      <c r="C42" s="129" t="s">
        <v>171</v>
      </c>
      <c r="D42" s="73"/>
      <c r="E42" s="20" t="s">
        <v>110</v>
      </c>
      <c r="F42" s="72"/>
      <c r="G42" s="13"/>
      <c r="H42" s="20" t="s">
        <v>27</v>
      </c>
      <c r="I42" s="20" t="s">
        <v>27</v>
      </c>
      <c r="J42" s="20" t="s">
        <v>27</v>
      </c>
      <c r="K42" s="20" t="s">
        <v>27</v>
      </c>
      <c r="L42" s="20" t="s">
        <v>24</v>
      </c>
      <c r="M42" s="20" t="s">
        <v>27</v>
      </c>
      <c r="N42" s="20" t="s">
        <v>27</v>
      </c>
      <c r="O42" s="20" t="s">
        <v>27</v>
      </c>
      <c r="P42" s="20" t="s">
        <v>27</v>
      </c>
      <c r="Q42" s="20" t="s">
        <v>27</v>
      </c>
      <c r="R42" s="90" t="s">
        <v>25</v>
      </c>
      <c r="S42" s="90" t="s">
        <v>28</v>
      </c>
      <c r="T42" s="90" t="s">
        <v>24</v>
      </c>
      <c r="U42" s="80" t="s">
        <v>27</v>
      </c>
      <c r="V42" s="80" t="s">
        <v>27</v>
      </c>
      <c r="W42" s="91" t="s">
        <v>27</v>
      </c>
      <c r="X42" s="91" t="s">
        <v>27</v>
      </c>
      <c r="Y42" s="91" t="s">
        <v>27</v>
      </c>
      <c r="Z42" s="80" t="s">
        <v>24</v>
      </c>
      <c r="AA42" s="80" t="s">
        <v>27</v>
      </c>
      <c r="AB42" s="80" t="s">
        <v>27</v>
      </c>
      <c r="AC42" s="80" t="s">
        <v>27</v>
      </c>
      <c r="AD42" s="80" t="s">
        <v>27</v>
      </c>
      <c r="AE42" s="80" t="s">
        <v>27</v>
      </c>
      <c r="AF42" s="80" t="s">
        <v>27</v>
      </c>
      <c r="AG42" s="80" t="s">
        <v>24</v>
      </c>
      <c r="AH42" s="76" t="s">
        <v>25</v>
      </c>
      <c r="AI42" s="75" t="s">
        <v>27</v>
      </c>
      <c r="AJ42" s="44" t="s">
        <v>27</v>
      </c>
      <c r="AK42" s="20" t="s">
        <v>27</v>
      </c>
      <c r="AL42" s="20" t="s">
        <v>27</v>
      </c>
      <c r="AM42" s="20" t="s">
        <v>27</v>
      </c>
      <c r="AN42" s="20" t="s">
        <v>27</v>
      </c>
      <c r="AO42" s="20" t="s">
        <v>24</v>
      </c>
      <c r="AP42" s="20" t="s">
        <v>27</v>
      </c>
      <c r="AQ42" s="20" t="s">
        <v>27</v>
      </c>
      <c r="AR42" s="20" t="s">
        <v>27</v>
      </c>
      <c r="AS42" s="20" t="s">
        <v>27</v>
      </c>
      <c r="AT42" s="20" t="s">
        <v>27</v>
      </c>
      <c r="AU42" s="20" t="s">
        <v>24</v>
      </c>
      <c r="AV42" s="20" t="s">
        <v>27</v>
      </c>
      <c r="AW42" s="20" t="s">
        <v>27</v>
      </c>
      <c r="AX42" s="20" t="s">
        <v>27</v>
      </c>
      <c r="AY42" s="77">
        <f t="shared" si="1"/>
        <v>1</v>
      </c>
      <c r="AZ42" s="8">
        <f t="shared" si="2"/>
        <v>25</v>
      </c>
      <c r="BA42" s="8">
        <f t="shared" si="3"/>
        <v>0</v>
      </c>
      <c r="BB42" s="8">
        <f t="shared" si="4"/>
        <v>0</v>
      </c>
      <c r="BC42" s="8">
        <f t="shared" si="5"/>
        <v>0</v>
      </c>
      <c r="BD42" s="8">
        <f t="shared" si="6"/>
        <v>0</v>
      </c>
      <c r="BE42" s="8">
        <f t="shared" si="7"/>
        <v>0</v>
      </c>
      <c r="BF42" s="8">
        <f t="shared" si="8"/>
        <v>0</v>
      </c>
      <c r="BG42" s="8">
        <f t="shared" si="9"/>
        <v>0</v>
      </c>
      <c r="BH42" s="14">
        <f t="shared" si="10"/>
        <v>0</v>
      </c>
      <c r="BI42" s="14">
        <f t="shared" si="11"/>
        <v>0</v>
      </c>
      <c r="BJ42" s="8">
        <f t="shared" si="12"/>
        <v>4</v>
      </c>
      <c r="BK42" s="8">
        <f t="shared" si="13"/>
        <v>0</v>
      </c>
      <c r="BL42" s="14">
        <f t="shared" si="14"/>
        <v>0</v>
      </c>
      <c r="BM42" s="8">
        <f t="shared" si="15"/>
        <v>0</v>
      </c>
      <c r="BN42" s="15">
        <f t="shared" si="16"/>
        <v>26</v>
      </c>
      <c r="BO42" s="18">
        <f t="shared" si="17"/>
        <v>4</v>
      </c>
      <c r="BP42" s="16">
        <f t="shared" si="18"/>
        <v>30</v>
      </c>
      <c r="BQ42" s="16">
        <f t="shared" si="19"/>
        <v>0</v>
      </c>
      <c r="BR42" s="16">
        <f t="shared" si="0"/>
        <v>0</v>
      </c>
      <c r="BS42" s="16">
        <f t="shared" si="20"/>
        <v>0</v>
      </c>
      <c r="BT42" s="17"/>
      <c r="BU42" s="17"/>
      <c r="BV42" s="18">
        <f t="shared" si="21"/>
        <v>-30</v>
      </c>
      <c r="BW42" s="4"/>
      <c r="BX42" s="4">
        <f t="shared" si="22"/>
        <v>0</v>
      </c>
      <c r="BY42" s="4">
        <f t="shared" si="23"/>
        <v>0</v>
      </c>
      <c r="BZ42" s="4"/>
      <c r="CA42" s="4">
        <f t="shared" si="24"/>
        <v>0</v>
      </c>
      <c r="CD42" s="70">
        <f t="shared" si="25"/>
        <v>0.33333333333333304</v>
      </c>
    </row>
    <row r="43" spans="1:83" ht="15.75" x14ac:dyDescent="0.25">
      <c r="A43" s="8">
        <v>34</v>
      </c>
      <c r="B43" s="131" t="s">
        <v>172</v>
      </c>
      <c r="C43" s="129" t="s">
        <v>173</v>
      </c>
      <c r="D43" s="73"/>
      <c r="E43" s="20" t="s">
        <v>110</v>
      </c>
      <c r="F43" s="72"/>
      <c r="G43" s="13"/>
      <c r="H43" s="20" t="s">
        <v>27</v>
      </c>
      <c r="I43" s="20" t="s">
        <v>27</v>
      </c>
      <c r="J43" s="20" t="s">
        <v>27</v>
      </c>
      <c r="K43" s="20" t="s">
        <v>27</v>
      </c>
      <c r="L43" s="20" t="s">
        <v>27</v>
      </c>
      <c r="M43" s="20" t="s">
        <v>24</v>
      </c>
      <c r="N43" s="20" t="s">
        <v>27</v>
      </c>
      <c r="O43" s="20" t="s">
        <v>27</v>
      </c>
      <c r="P43" s="20" t="s">
        <v>26</v>
      </c>
      <c r="Q43" s="20" t="s">
        <v>27</v>
      </c>
      <c r="R43" s="90" t="s">
        <v>27</v>
      </c>
      <c r="S43" s="90" t="s">
        <v>27</v>
      </c>
      <c r="T43" s="90" t="s">
        <v>24</v>
      </c>
      <c r="U43" s="80" t="s">
        <v>26</v>
      </c>
      <c r="V43" s="80" t="s">
        <v>26</v>
      </c>
      <c r="W43" s="91" t="s">
        <v>27</v>
      </c>
      <c r="X43" s="91" t="s">
        <v>27</v>
      </c>
      <c r="Y43" s="91" t="s">
        <v>25</v>
      </c>
      <c r="Z43" s="80" t="s">
        <v>27</v>
      </c>
      <c r="AA43" s="80" t="s">
        <v>24</v>
      </c>
      <c r="AB43" s="80" t="s">
        <v>27</v>
      </c>
      <c r="AC43" s="80" t="s">
        <v>27</v>
      </c>
      <c r="AD43" s="80" t="s">
        <v>27</v>
      </c>
      <c r="AE43" s="80" t="s">
        <v>27</v>
      </c>
      <c r="AF43" s="80" t="s">
        <v>27</v>
      </c>
      <c r="AG43" s="80" t="s">
        <v>27</v>
      </c>
      <c r="AH43" s="76" t="s">
        <v>24</v>
      </c>
      <c r="AI43" s="75" t="s">
        <v>27</v>
      </c>
      <c r="AJ43" s="44" t="s">
        <v>27</v>
      </c>
      <c r="AK43" s="20" t="s">
        <v>27</v>
      </c>
      <c r="AL43" s="20" t="s">
        <v>27</v>
      </c>
      <c r="AM43" s="20" t="s">
        <v>27</v>
      </c>
      <c r="AN43" s="20" t="s">
        <v>27</v>
      </c>
      <c r="AO43" s="20" t="s">
        <v>24</v>
      </c>
      <c r="AP43" s="20" t="s">
        <v>27</v>
      </c>
      <c r="AQ43" s="20" t="s">
        <v>28</v>
      </c>
      <c r="AR43" s="20" t="s">
        <v>28</v>
      </c>
      <c r="AS43" s="20" t="s">
        <v>27</v>
      </c>
      <c r="AT43" s="20" t="s">
        <v>28</v>
      </c>
      <c r="AU43" s="20" t="s">
        <v>28</v>
      </c>
      <c r="AV43" s="20" t="s">
        <v>24</v>
      </c>
      <c r="AW43" s="20" t="s">
        <v>27</v>
      </c>
      <c r="AX43" s="20" t="s">
        <v>27</v>
      </c>
      <c r="AY43" s="77">
        <f t="shared" si="1"/>
        <v>1</v>
      </c>
      <c r="AZ43" s="8">
        <f t="shared" si="2"/>
        <v>19</v>
      </c>
      <c r="BA43" s="8">
        <f t="shared" si="3"/>
        <v>4</v>
      </c>
      <c r="BB43" s="8">
        <f t="shared" si="4"/>
        <v>0</v>
      </c>
      <c r="BC43" s="8">
        <f t="shared" si="5"/>
        <v>0</v>
      </c>
      <c r="BD43" s="8">
        <f t="shared" si="6"/>
        <v>0</v>
      </c>
      <c r="BE43" s="8">
        <f t="shared" si="7"/>
        <v>0</v>
      </c>
      <c r="BF43" s="8">
        <f t="shared" si="8"/>
        <v>0</v>
      </c>
      <c r="BG43" s="8">
        <f t="shared" si="9"/>
        <v>0</v>
      </c>
      <c r="BH43" s="14">
        <f t="shared" si="10"/>
        <v>0</v>
      </c>
      <c r="BI43" s="14">
        <f t="shared" si="11"/>
        <v>0</v>
      </c>
      <c r="BJ43" s="8">
        <f t="shared" si="12"/>
        <v>4</v>
      </c>
      <c r="BK43" s="8">
        <f t="shared" si="13"/>
        <v>2</v>
      </c>
      <c r="BL43" s="14">
        <f t="shared" si="14"/>
        <v>0</v>
      </c>
      <c r="BM43" s="8">
        <f t="shared" si="15"/>
        <v>0</v>
      </c>
      <c r="BN43" s="15">
        <f t="shared" si="16"/>
        <v>24</v>
      </c>
      <c r="BO43" s="18">
        <f t="shared" si="17"/>
        <v>4</v>
      </c>
      <c r="BP43" s="16">
        <f t="shared" si="18"/>
        <v>28</v>
      </c>
      <c r="BQ43" s="16">
        <f t="shared" si="19"/>
        <v>0</v>
      </c>
      <c r="BR43" s="16">
        <f t="shared" si="0"/>
        <v>0</v>
      </c>
      <c r="BS43" s="16">
        <f t="shared" si="20"/>
        <v>0</v>
      </c>
      <c r="BT43" s="21"/>
      <c r="BU43" s="17"/>
      <c r="BV43" s="18">
        <f t="shared" si="21"/>
        <v>-28</v>
      </c>
      <c r="BW43" s="4"/>
      <c r="BX43" s="4">
        <f t="shared" si="22"/>
        <v>0</v>
      </c>
      <c r="BY43" s="4">
        <f t="shared" si="23"/>
        <v>0</v>
      </c>
      <c r="BZ43" s="4"/>
      <c r="CA43" s="4">
        <f t="shared" si="24"/>
        <v>0</v>
      </c>
      <c r="CD43" s="70">
        <f t="shared" si="25"/>
        <v>0</v>
      </c>
    </row>
    <row r="44" spans="1:83" ht="15.75" x14ac:dyDescent="0.25">
      <c r="A44" s="8">
        <v>35</v>
      </c>
      <c r="B44" s="131" t="s">
        <v>174</v>
      </c>
      <c r="C44" s="129" t="s">
        <v>175</v>
      </c>
      <c r="D44" s="73"/>
      <c r="E44" s="20" t="s">
        <v>110</v>
      </c>
      <c r="F44" s="72"/>
      <c r="G44" s="13"/>
      <c r="H44" s="20" t="s">
        <v>27</v>
      </c>
      <c r="I44" s="20" t="s">
        <v>25</v>
      </c>
      <c r="J44" s="20" t="s">
        <v>28</v>
      </c>
      <c r="K44" s="20" t="s">
        <v>27</v>
      </c>
      <c r="L44" s="20" t="s">
        <v>27</v>
      </c>
      <c r="M44" s="20" t="s">
        <v>27</v>
      </c>
      <c r="N44" s="20" t="s">
        <v>24</v>
      </c>
      <c r="O44" s="20" t="s">
        <v>28</v>
      </c>
      <c r="P44" s="20" t="s">
        <v>28</v>
      </c>
      <c r="Q44" s="20" t="s">
        <v>28</v>
      </c>
      <c r="R44" s="90" t="s">
        <v>28</v>
      </c>
      <c r="S44" s="90" t="s">
        <v>28</v>
      </c>
      <c r="T44" s="90" t="s">
        <v>28</v>
      </c>
      <c r="U44" s="80" t="s">
        <v>24</v>
      </c>
      <c r="V44" s="80" t="s">
        <v>27</v>
      </c>
      <c r="W44" s="91" t="s">
        <v>27</v>
      </c>
      <c r="X44" s="91" t="s">
        <v>27</v>
      </c>
      <c r="Y44" s="91" t="s">
        <v>27</v>
      </c>
      <c r="Z44" s="80" t="s">
        <v>27</v>
      </c>
      <c r="AA44" s="80" t="s">
        <v>27</v>
      </c>
      <c r="AB44" s="80" t="s">
        <v>24</v>
      </c>
      <c r="AC44" s="80" t="s">
        <v>27</v>
      </c>
      <c r="AD44" s="80" t="s">
        <v>25</v>
      </c>
      <c r="AE44" s="80" t="s">
        <v>25</v>
      </c>
      <c r="AF44" s="80" t="s">
        <v>27</v>
      </c>
      <c r="AG44" s="80" t="s">
        <v>27</v>
      </c>
      <c r="AH44" s="76" t="s">
        <v>27</v>
      </c>
      <c r="AI44" s="75" t="s">
        <v>24</v>
      </c>
      <c r="AJ44" s="44" t="s">
        <v>27</v>
      </c>
      <c r="AK44" s="20" t="s">
        <v>27</v>
      </c>
      <c r="AL44" s="20" t="s">
        <v>25</v>
      </c>
      <c r="AM44" s="20" t="s">
        <v>27</v>
      </c>
      <c r="AN44" s="20" t="s">
        <v>27</v>
      </c>
      <c r="AO44" s="20" t="s">
        <v>27</v>
      </c>
      <c r="AP44" s="20" t="s">
        <v>24</v>
      </c>
      <c r="AQ44" s="20" t="s">
        <v>27</v>
      </c>
      <c r="AR44" s="20" t="s">
        <v>25</v>
      </c>
      <c r="AS44" s="20" t="s">
        <v>28</v>
      </c>
      <c r="AT44" s="20" t="s">
        <v>28</v>
      </c>
      <c r="AU44" s="20" t="s">
        <v>28</v>
      </c>
      <c r="AV44" s="20" t="s">
        <v>27</v>
      </c>
      <c r="AW44" s="20" t="s">
        <v>24</v>
      </c>
      <c r="AX44" s="20" t="s">
        <v>27</v>
      </c>
      <c r="AY44" s="77">
        <f t="shared" si="1"/>
        <v>4</v>
      </c>
      <c r="AZ44" s="8">
        <f t="shared" si="2"/>
        <v>18</v>
      </c>
      <c r="BA44" s="8">
        <f t="shared" si="3"/>
        <v>3</v>
      </c>
      <c r="BB44" s="8">
        <f t="shared" si="4"/>
        <v>0</v>
      </c>
      <c r="BC44" s="8">
        <f t="shared" si="5"/>
        <v>0</v>
      </c>
      <c r="BD44" s="8">
        <f t="shared" si="6"/>
        <v>0</v>
      </c>
      <c r="BE44" s="8">
        <f t="shared" si="7"/>
        <v>0</v>
      </c>
      <c r="BF44" s="8">
        <f t="shared" si="8"/>
        <v>0</v>
      </c>
      <c r="BG44" s="8">
        <f t="shared" si="9"/>
        <v>0</v>
      </c>
      <c r="BH44" s="14">
        <f t="shared" si="10"/>
        <v>0</v>
      </c>
      <c r="BI44" s="14">
        <f t="shared" si="11"/>
        <v>0</v>
      </c>
      <c r="BJ44" s="8">
        <f t="shared" si="12"/>
        <v>5</v>
      </c>
      <c r="BK44" s="8">
        <f t="shared" si="13"/>
        <v>0</v>
      </c>
      <c r="BL44" s="14">
        <f t="shared" si="14"/>
        <v>0</v>
      </c>
      <c r="BM44" s="8">
        <f t="shared" si="15"/>
        <v>0</v>
      </c>
      <c r="BN44" s="15">
        <f t="shared" si="16"/>
        <v>25</v>
      </c>
      <c r="BO44" s="18">
        <f t="shared" si="17"/>
        <v>5</v>
      </c>
      <c r="BP44" s="16">
        <f t="shared" si="18"/>
        <v>30</v>
      </c>
      <c r="BQ44" s="16">
        <f t="shared" si="19"/>
        <v>0</v>
      </c>
      <c r="BR44" s="16">
        <f t="shared" si="0"/>
        <v>0</v>
      </c>
      <c r="BS44" s="16">
        <f t="shared" si="20"/>
        <v>0</v>
      </c>
      <c r="BT44" s="17"/>
      <c r="BU44" s="17"/>
      <c r="BV44" s="18">
        <f t="shared" si="21"/>
        <v>-30</v>
      </c>
      <c r="BW44" s="4"/>
      <c r="BX44" s="4">
        <f t="shared" si="22"/>
        <v>0</v>
      </c>
      <c r="BY44" s="4">
        <f t="shared" si="23"/>
        <v>0</v>
      </c>
      <c r="BZ44" s="4"/>
      <c r="CA44" s="4">
        <f t="shared" si="24"/>
        <v>0</v>
      </c>
      <c r="CD44" s="70">
        <f t="shared" si="25"/>
        <v>-0.83333333333333304</v>
      </c>
    </row>
    <row r="45" spans="1:83" ht="15.75" x14ac:dyDescent="0.25">
      <c r="A45" s="8">
        <v>36</v>
      </c>
      <c r="B45" s="131" t="s">
        <v>176</v>
      </c>
      <c r="C45" s="129" t="s">
        <v>177</v>
      </c>
      <c r="D45" s="73"/>
      <c r="E45" s="20" t="s">
        <v>110</v>
      </c>
      <c r="F45" s="72"/>
      <c r="G45" s="13"/>
      <c r="H45" s="20" t="s">
        <v>24</v>
      </c>
      <c r="I45" s="20" t="s">
        <v>25</v>
      </c>
      <c r="J45" s="20" t="s">
        <v>25</v>
      </c>
      <c r="K45" s="20" t="s">
        <v>25</v>
      </c>
      <c r="L45" s="20" t="s">
        <v>25</v>
      </c>
      <c r="M45" s="20" t="s">
        <v>25</v>
      </c>
      <c r="N45" s="20" t="s">
        <v>25</v>
      </c>
      <c r="O45" s="20" t="s">
        <v>24</v>
      </c>
      <c r="P45" s="20" t="s">
        <v>25</v>
      </c>
      <c r="Q45" s="20" t="s">
        <v>25</v>
      </c>
      <c r="R45" s="90" t="s">
        <v>25</v>
      </c>
      <c r="S45" s="90" t="s">
        <v>25</v>
      </c>
      <c r="T45" s="90" t="s">
        <v>25</v>
      </c>
      <c r="U45" s="80" t="s">
        <v>25</v>
      </c>
      <c r="V45" s="80" t="s">
        <v>27</v>
      </c>
      <c r="W45" s="91" t="s">
        <v>25</v>
      </c>
      <c r="X45" s="91" t="s">
        <v>24</v>
      </c>
      <c r="Y45" s="91" t="s">
        <v>25</v>
      </c>
      <c r="Z45" s="80" t="s">
        <v>25</v>
      </c>
      <c r="AA45" s="80" t="s">
        <v>25</v>
      </c>
      <c r="AB45" s="80" t="s">
        <v>25</v>
      </c>
      <c r="AC45" s="80" t="s">
        <v>25</v>
      </c>
      <c r="AD45" s="80" t="s">
        <v>25</v>
      </c>
      <c r="AE45" s="80" t="s">
        <v>24</v>
      </c>
      <c r="AF45" s="80" t="s">
        <v>25</v>
      </c>
      <c r="AG45" s="80" t="s">
        <v>25</v>
      </c>
      <c r="AH45" s="76" t="s">
        <v>25</v>
      </c>
      <c r="AI45" s="75" t="s">
        <v>25</v>
      </c>
      <c r="AJ45" s="44" t="s">
        <v>25</v>
      </c>
      <c r="AK45" s="20" t="s">
        <v>25</v>
      </c>
      <c r="AL45" s="20" t="s">
        <v>24</v>
      </c>
      <c r="AM45" s="20" t="s">
        <v>25</v>
      </c>
      <c r="AN45" s="20" t="s">
        <v>25</v>
      </c>
      <c r="AO45" s="20" t="s">
        <v>25</v>
      </c>
      <c r="AP45" s="20" t="s">
        <v>25</v>
      </c>
      <c r="AQ45" s="20" t="s">
        <v>25</v>
      </c>
      <c r="AR45" s="20" t="s">
        <v>25</v>
      </c>
      <c r="AS45" s="20" t="s">
        <v>24</v>
      </c>
      <c r="AT45" s="20" t="s">
        <v>27</v>
      </c>
      <c r="AU45" s="20" t="s">
        <v>27</v>
      </c>
      <c r="AV45" s="20" t="s">
        <v>26</v>
      </c>
      <c r="AW45" s="20" t="s">
        <v>26</v>
      </c>
      <c r="AX45" s="20" t="s">
        <v>25</v>
      </c>
      <c r="AY45" s="77">
        <f t="shared" si="1"/>
        <v>21</v>
      </c>
      <c r="AZ45" s="8">
        <f t="shared" si="2"/>
        <v>3</v>
      </c>
      <c r="BA45" s="8">
        <f t="shared" si="3"/>
        <v>0</v>
      </c>
      <c r="BB45" s="8">
        <f t="shared" si="4"/>
        <v>0</v>
      </c>
      <c r="BC45" s="8">
        <f t="shared" si="5"/>
        <v>0</v>
      </c>
      <c r="BD45" s="8">
        <f t="shared" si="6"/>
        <v>0</v>
      </c>
      <c r="BE45" s="8">
        <f t="shared" si="7"/>
        <v>0</v>
      </c>
      <c r="BF45" s="8">
        <f t="shared" si="8"/>
        <v>0</v>
      </c>
      <c r="BG45" s="8">
        <f t="shared" si="9"/>
        <v>0</v>
      </c>
      <c r="BH45" s="14">
        <f t="shared" si="10"/>
        <v>0</v>
      </c>
      <c r="BI45" s="14">
        <f t="shared" si="11"/>
        <v>0</v>
      </c>
      <c r="BJ45" s="8">
        <f t="shared" si="12"/>
        <v>4</v>
      </c>
      <c r="BK45" s="8">
        <f t="shared" si="13"/>
        <v>2</v>
      </c>
      <c r="BL45" s="14">
        <f t="shared" si="14"/>
        <v>0</v>
      </c>
      <c r="BM45" s="8">
        <f t="shared" si="15"/>
        <v>0</v>
      </c>
      <c r="BN45" s="15">
        <f t="shared" si="16"/>
        <v>24</v>
      </c>
      <c r="BO45" s="18">
        <f t="shared" si="17"/>
        <v>4</v>
      </c>
      <c r="BP45" s="16">
        <f t="shared" si="18"/>
        <v>28</v>
      </c>
      <c r="BQ45" s="16">
        <f t="shared" si="19"/>
        <v>0</v>
      </c>
      <c r="BR45" s="16">
        <f t="shared" si="0"/>
        <v>0</v>
      </c>
      <c r="BS45" s="16">
        <f t="shared" si="20"/>
        <v>0</v>
      </c>
      <c r="BT45" s="17"/>
      <c r="BU45" s="17"/>
      <c r="BV45" s="18">
        <f t="shared" si="21"/>
        <v>-28</v>
      </c>
      <c r="BW45" s="4"/>
      <c r="BX45" s="4">
        <f t="shared" si="22"/>
        <v>0</v>
      </c>
      <c r="BY45" s="4">
        <f t="shared" si="23"/>
        <v>0</v>
      </c>
      <c r="BZ45" s="4"/>
      <c r="CA45" s="4">
        <f t="shared" si="24"/>
        <v>0</v>
      </c>
      <c r="CD45" s="70">
        <f t="shared" si="25"/>
        <v>0</v>
      </c>
    </row>
    <row r="46" spans="1:83" ht="15.75" x14ac:dyDescent="0.25">
      <c r="A46" s="8">
        <v>37</v>
      </c>
      <c r="B46" s="131" t="s">
        <v>178</v>
      </c>
      <c r="C46" s="129" t="s">
        <v>179</v>
      </c>
      <c r="D46" s="73"/>
      <c r="E46" s="20" t="s">
        <v>110</v>
      </c>
      <c r="F46" s="72"/>
      <c r="G46" s="13"/>
      <c r="H46" s="20" t="s">
        <v>25</v>
      </c>
      <c r="I46" s="20" t="s">
        <v>24</v>
      </c>
      <c r="J46" s="20" t="s">
        <v>25</v>
      </c>
      <c r="K46" s="20" t="s">
        <v>25</v>
      </c>
      <c r="L46" s="20" t="s">
        <v>25</v>
      </c>
      <c r="M46" s="20" t="s">
        <v>27</v>
      </c>
      <c r="N46" s="20" t="s">
        <v>25</v>
      </c>
      <c r="O46" s="20" t="s">
        <v>24</v>
      </c>
      <c r="P46" s="20" t="s">
        <v>26</v>
      </c>
      <c r="Q46" s="20" t="s">
        <v>25</v>
      </c>
      <c r="R46" s="90" t="s">
        <v>25</v>
      </c>
      <c r="S46" s="90" t="s">
        <v>25</v>
      </c>
      <c r="T46" s="90" t="s">
        <v>25</v>
      </c>
      <c r="U46" s="80" t="s">
        <v>25</v>
      </c>
      <c r="V46" s="80" t="s">
        <v>25</v>
      </c>
      <c r="W46" s="91" t="s">
        <v>24</v>
      </c>
      <c r="X46" s="91" t="s">
        <v>25</v>
      </c>
      <c r="Y46" s="91" t="s">
        <v>27</v>
      </c>
      <c r="Z46" s="80" t="s">
        <v>25</v>
      </c>
      <c r="AA46" s="80" t="s">
        <v>25</v>
      </c>
      <c r="AB46" s="80" t="s">
        <v>25</v>
      </c>
      <c r="AC46" s="80" t="s">
        <v>25</v>
      </c>
      <c r="AD46" s="80" t="s">
        <v>24</v>
      </c>
      <c r="AE46" s="80" t="s">
        <v>25</v>
      </c>
      <c r="AF46" s="80" t="s">
        <v>25</v>
      </c>
      <c r="AG46" s="80" t="s">
        <v>25</v>
      </c>
      <c r="AH46" s="76" t="s">
        <v>26</v>
      </c>
      <c r="AI46" s="75" t="s">
        <v>26</v>
      </c>
      <c r="AJ46" s="44" t="s">
        <v>26</v>
      </c>
      <c r="AK46" s="20" t="s">
        <v>26</v>
      </c>
      <c r="AL46" s="20" t="s">
        <v>26</v>
      </c>
      <c r="AM46" s="20" t="s">
        <v>26</v>
      </c>
      <c r="AN46" s="20" t="s">
        <v>26</v>
      </c>
      <c r="AO46" s="20" t="s">
        <v>26</v>
      </c>
      <c r="AP46" s="20" t="s">
        <v>26</v>
      </c>
      <c r="AQ46" s="20" t="s">
        <v>26</v>
      </c>
      <c r="AR46" s="20" t="s">
        <v>26</v>
      </c>
      <c r="AS46" s="20" t="s">
        <v>28</v>
      </c>
      <c r="AT46" s="20" t="s">
        <v>28</v>
      </c>
      <c r="AU46" s="20" t="s">
        <v>28</v>
      </c>
      <c r="AV46" s="20" t="s">
        <v>27</v>
      </c>
      <c r="AW46" s="20" t="s">
        <v>25</v>
      </c>
      <c r="AX46" s="20" t="s">
        <v>25</v>
      </c>
      <c r="AY46" s="77">
        <f t="shared" si="1"/>
        <v>12</v>
      </c>
      <c r="AZ46" s="8">
        <f t="shared" si="2"/>
        <v>2</v>
      </c>
      <c r="BA46" s="8">
        <f t="shared" si="3"/>
        <v>3</v>
      </c>
      <c r="BB46" s="8">
        <f t="shared" si="4"/>
        <v>0</v>
      </c>
      <c r="BC46" s="8">
        <f t="shared" si="5"/>
        <v>0</v>
      </c>
      <c r="BD46" s="8">
        <f t="shared" si="6"/>
        <v>0</v>
      </c>
      <c r="BE46" s="8">
        <f t="shared" si="7"/>
        <v>0</v>
      </c>
      <c r="BF46" s="8">
        <f t="shared" si="8"/>
        <v>0</v>
      </c>
      <c r="BG46" s="8">
        <f t="shared" si="9"/>
        <v>0</v>
      </c>
      <c r="BH46" s="14">
        <f t="shared" si="10"/>
        <v>0</v>
      </c>
      <c r="BI46" s="14">
        <f t="shared" si="11"/>
        <v>0</v>
      </c>
      <c r="BJ46" s="8">
        <f t="shared" si="12"/>
        <v>2</v>
      </c>
      <c r="BK46" s="8">
        <f t="shared" si="13"/>
        <v>11</v>
      </c>
      <c r="BL46" s="14">
        <f t="shared" si="14"/>
        <v>0</v>
      </c>
      <c r="BM46" s="8">
        <f t="shared" si="15"/>
        <v>0</v>
      </c>
      <c r="BN46" s="15">
        <f t="shared" si="16"/>
        <v>17</v>
      </c>
      <c r="BO46" s="18">
        <f t="shared" si="17"/>
        <v>2</v>
      </c>
      <c r="BP46" s="16">
        <f t="shared" si="18"/>
        <v>19</v>
      </c>
      <c r="BQ46" s="16">
        <f t="shared" si="19"/>
        <v>0</v>
      </c>
      <c r="BR46" s="16">
        <f t="shared" si="0"/>
        <v>0</v>
      </c>
      <c r="BS46" s="16">
        <f t="shared" si="20"/>
        <v>0</v>
      </c>
      <c r="BT46" s="17"/>
      <c r="BU46" s="17"/>
      <c r="BV46" s="18">
        <f t="shared" si="21"/>
        <v>-19</v>
      </c>
      <c r="BW46" s="4"/>
      <c r="BX46" s="4">
        <f t="shared" si="22"/>
        <v>0</v>
      </c>
      <c r="BY46" s="4">
        <f t="shared" si="23"/>
        <v>0</v>
      </c>
      <c r="BZ46" s="4"/>
      <c r="CA46" s="4">
        <f t="shared" si="24"/>
        <v>0</v>
      </c>
      <c r="CD46" s="70">
        <f t="shared" si="25"/>
        <v>0.83333333333333348</v>
      </c>
    </row>
    <row r="47" spans="1:83" ht="15.75" x14ac:dyDescent="0.25">
      <c r="A47" s="8">
        <v>38</v>
      </c>
      <c r="B47" s="131" t="s">
        <v>180</v>
      </c>
      <c r="C47" s="129" t="s">
        <v>181</v>
      </c>
      <c r="D47" s="73"/>
      <c r="E47" s="20" t="s">
        <v>110</v>
      </c>
      <c r="F47" s="72"/>
      <c r="G47" s="8"/>
      <c r="H47" s="20" t="s">
        <v>25</v>
      </c>
      <c r="I47" s="20" t="s">
        <v>25</v>
      </c>
      <c r="J47" s="20" t="s">
        <v>24</v>
      </c>
      <c r="K47" s="20" t="s">
        <v>25</v>
      </c>
      <c r="L47" s="20" t="s">
        <v>25</v>
      </c>
      <c r="M47" s="20" t="s">
        <v>25</v>
      </c>
      <c r="N47" s="20" t="s">
        <v>25</v>
      </c>
      <c r="O47" s="20" t="s">
        <v>25</v>
      </c>
      <c r="P47" s="20" t="s">
        <v>25</v>
      </c>
      <c r="Q47" s="20" t="s">
        <v>24</v>
      </c>
      <c r="R47" s="90" t="s">
        <v>25</v>
      </c>
      <c r="S47" s="90" t="s">
        <v>25</v>
      </c>
      <c r="T47" s="90" t="s">
        <v>25</v>
      </c>
      <c r="U47" s="80" t="s">
        <v>25</v>
      </c>
      <c r="V47" s="80" t="s">
        <v>25</v>
      </c>
      <c r="W47" s="91" t="s">
        <v>25</v>
      </c>
      <c r="X47" s="91" t="s">
        <v>24</v>
      </c>
      <c r="Y47" s="91" t="s">
        <v>25</v>
      </c>
      <c r="Z47" s="80" t="s">
        <v>25</v>
      </c>
      <c r="AA47" s="80" t="s">
        <v>25</v>
      </c>
      <c r="AB47" s="80" t="s">
        <v>25</v>
      </c>
      <c r="AC47" s="80" t="s">
        <v>25</v>
      </c>
      <c r="AD47" s="80" t="s">
        <v>25</v>
      </c>
      <c r="AE47" s="80" t="s">
        <v>24</v>
      </c>
      <c r="AF47" s="80" t="s">
        <v>25</v>
      </c>
      <c r="AG47" s="80" t="s">
        <v>25</v>
      </c>
      <c r="AH47" s="76" t="s">
        <v>25</v>
      </c>
      <c r="AI47" s="75" t="s">
        <v>25</v>
      </c>
      <c r="AJ47" s="44" t="s">
        <v>25</v>
      </c>
      <c r="AK47" s="20" t="s">
        <v>25</v>
      </c>
      <c r="AL47" s="20" t="s">
        <v>24</v>
      </c>
      <c r="AM47" s="92" t="s">
        <v>25</v>
      </c>
      <c r="AN47" s="92" t="s">
        <v>25</v>
      </c>
      <c r="AO47" s="92" t="s">
        <v>25</v>
      </c>
      <c r="AP47" s="92" t="s">
        <v>25</v>
      </c>
      <c r="AQ47" s="92" t="s">
        <v>28</v>
      </c>
      <c r="AR47" s="92" t="s">
        <v>28</v>
      </c>
      <c r="AS47" s="92" t="s">
        <v>24</v>
      </c>
      <c r="AT47" s="92" t="s">
        <v>25</v>
      </c>
      <c r="AU47" s="92" t="s">
        <v>25</v>
      </c>
      <c r="AV47" s="92" t="s">
        <v>25</v>
      </c>
      <c r="AW47" s="20" t="s">
        <v>25</v>
      </c>
      <c r="AX47" s="20" t="s">
        <v>25</v>
      </c>
      <c r="AY47" s="77">
        <f t="shared" si="1"/>
        <v>24</v>
      </c>
      <c r="AZ47" s="8">
        <f t="shared" si="2"/>
        <v>0</v>
      </c>
      <c r="BA47" s="8">
        <f t="shared" si="3"/>
        <v>2</v>
      </c>
      <c r="BB47" s="8">
        <f t="shared" si="4"/>
        <v>0</v>
      </c>
      <c r="BC47" s="8">
        <f t="shared" si="5"/>
        <v>0</v>
      </c>
      <c r="BD47" s="8">
        <f t="shared" si="6"/>
        <v>0</v>
      </c>
      <c r="BE47" s="8">
        <f t="shared" si="7"/>
        <v>0</v>
      </c>
      <c r="BF47" s="8">
        <f t="shared" si="8"/>
        <v>0</v>
      </c>
      <c r="BG47" s="8">
        <f t="shared" si="9"/>
        <v>0</v>
      </c>
      <c r="BH47" s="14">
        <f t="shared" si="10"/>
        <v>0</v>
      </c>
      <c r="BI47" s="14">
        <f t="shared" si="11"/>
        <v>0</v>
      </c>
      <c r="BJ47" s="8">
        <f t="shared" si="12"/>
        <v>4</v>
      </c>
      <c r="BK47" s="8">
        <f t="shared" si="13"/>
        <v>0</v>
      </c>
      <c r="BL47" s="14">
        <f t="shared" si="14"/>
        <v>0</v>
      </c>
      <c r="BM47" s="8">
        <f t="shared" si="15"/>
        <v>0</v>
      </c>
      <c r="BN47" s="15">
        <f t="shared" si="16"/>
        <v>26</v>
      </c>
      <c r="BO47" s="18">
        <f t="shared" si="17"/>
        <v>4</v>
      </c>
      <c r="BP47" s="16">
        <f t="shared" si="18"/>
        <v>30</v>
      </c>
      <c r="BQ47" s="16">
        <f t="shared" si="19"/>
        <v>0</v>
      </c>
      <c r="BR47" s="16">
        <f t="shared" si="0"/>
        <v>0</v>
      </c>
      <c r="BS47" s="16">
        <f t="shared" si="20"/>
        <v>0</v>
      </c>
      <c r="BT47" s="17"/>
      <c r="BU47" s="17"/>
      <c r="BV47" s="18">
        <f t="shared" si="21"/>
        <v>-30</v>
      </c>
      <c r="BW47" s="4"/>
      <c r="BX47" s="4">
        <f t="shared" si="22"/>
        <v>0</v>
      </c>
      <c r="BY47" s="4">
        <f t="shared" si="23"/>
        <v>0</v>
      </c>
      <c r="BZ47" s="4"/>
      <c r="CA47" s="4">
        <f t="shared" si="24"/>
        <v>0</v>
      </c>
      <c r="CD47" s="70">
        <f t="shared" si="25"/>
        <v>0.33333333333333304</v>
      </c>
      <c r="CE47" s="36"/>
    </row>
    <row r="48" spans="1:83" ht="15.75" x14ac:dyDescent="0.25">
      <c r="A48" s="8">
        <v>39</v>
      </c>
      <c r="B48" s="131" t="s">
        <v>182</v>
      </c>
      <c r="C48" s="129" t="s">
        <v>183</v>
      </c>
      <c r="D48" s="73"/>
      <c r="E48" s="20" t="s">
        <v>110</v>
      </c>
      <c r="F48" s="72"/>
      <c r="G48" s="8"/>
      <c r="H48" s="20" t="s">
        <v>28</v>
      </c>
      <c r="I48" s="20" t="s">
        <v>28</v>
      </c>
      <c r="J48" s="20" t="s">
        <v>28</v>
      </c>
      <c r="K48" s="20" t="s">
        <v>24</v>
      </c>
      <c r="L48" s="20" t="s">
        <v>28</v>
      </c>
      <c r="M48" s="20" t="s">
        <v>28</v>
      </c>
      <c r="N48" s="20" t="s">
        <v>28</v>
      </c>
      <c r="O48" s="20" t="s">
        <v>28</v>
      </c>
      <c r="P48" s="20" t="s">
        <v>28</v>
      </c>
      <c r="Q48" s="20" t="s">
        <v>28</v>
      </c>
      <c r="R48" s="90" t="s">
        <v>24</v>
      </c>
      <c r="S48" s="90" t="s">
        <v>28</v>
      </c>
      <c r="T48" s="90" t="s">
        <v>28</v>
      </c>
      <c r="U48" s="80" t="s">
        <v>27</v>
      </c>
      <c r="V48" s="80" t="s">
        <v>27</v>
      </c>
      <c r="W48" s="91" t="s">
        <v>26</v>
      </c>
      <c r="X48" s="91" t="s">
        <v>26</v>
      </c>
      <c r="Y48" s="91" t="s">
        <v>24</v>
      </c>
      <c r="Z48" s="80" t="s">
        <v>27</v>
      </c>
      <c r="AA48" s="80" t="s">
        <v>28</v>
      </c>
      <c r="AB48" s="80" t="s">
        <v>28</v>
      </c>
      <c r="AC48" s="80" t="s">
        <v>28</v>
      </c>
      <c r="AD48" s="80" t="s">
        <v>28</v>
      </c>
      <c r="AE48" s="80" t="s">
        <v>28</v>
      </c>
      <c r="AF48" s="80" t="s">
        <v>27</v>
      </c>
      <c r="AG48" s="80" t="s">
        <v>24</v>
      </c>
      <c r="AH48" s="76" t="s">
        <v>27</v>
      </c>
      <c r="AI48" s="75" t="s">
        <v>27</v>
      </c>
      <c r="AJ48" s="44" t="s">
        <v>27</v>
      </c>
      <c r="AK48" s="20" t="s">
        <v>27</v>
      </c>
      <c r="AL48" s="20" t="s">
        <v>28</v>
      </c>
      <c r="AM48" s="20" t="s">
        <v>24</v>
      </c>
      <c r="AN48" s="20" t="s">
        <v>27</v>
      </c>
      <c r="AO48" s="20" t="s">
        <v>27</v>
      </c>
      <c r="AP48" s="20" t="s">
        <v>25</v>
      </c>
      <c r="AQ48" s="20" t="s">
        <v>25</v>
      </c>
      <c r="AR48" s="20" t="s">
        <v>25</v>
      </c>
      <c r="AS48" s="20" t="s">
        <v>28</v>
      </c>
      <c r="AT48" s="20" t="s">
        <v>24</v>
      </c>
      <c r="AU48" s="20" t="s">
        <v>27</v>
      </c>
      <c r="AV48" s="20" t="s">
        <v>27</v>
      </c>
      <c r="AW48" s="20" t="s">
        <v>27</v>
      </c>
      <c r="AX48" s="20" t="s">
        <v>27</v>
      </c>
      <c r="AY48" s="77">
        <f t="shared" si="1"/>
        <v>3</v>
      </c>
      <c r="AZ48" s="8">
        <f t="shared" si="2"/>
        <v>14</v>
      </c>
      <c r="BA48" s="8">
        <f t="shared" si="3"/>
        <v>7</v>
      </c>
      <c r="BB48" s="8">
        <f t="shared" si="4"/>
        <v>0</v>
      </c>
      <c r="BC48" s="8">
        <f t="shared" si="5"/>
        <v>0</v>
      </c>
      <c r="BD48" s="8">
        <f t="shared" si="6"/>
        <v>0</v>
      </c>
      <c r="BE48" s="8">
        <f t="shared" si="7"/>
        <v>0</v>
      </c>
      <c r="BF48" s="8">
        <f t="shared" si="8"/>
        <v>0</v>
      </c>
      <c r="BG48" s="8">
        <f t="shared" si="9"/>
        <v>0</v>
      </c>
      <c r="BH48" s="14">
        <f t="shared" si="10"/>
        <v>0</v>
      </c>
      <c r="BI48" s="14">
        <f t="shared" si="11"/>
        <v>0</v>
      </c>
      <c r="BJ48" s="8">
        <f t="shared" si="12"/>
        <v>4</v>
      </c>
      <c r="BK48" s="8">
        <f t="shared" si="13"/>
        <v>2</v>
      </c>
      <c r="BL48" s="14">
        <f t="shared" si="14"/>
        <v>0</v>
      </c>
      <c r="BM48" s="8">
        <f t="shared" si="15"/>
        <v>0</v>
      </c>
      <c r="BN48" s="15">
        <f t="shared" si="16"/>
        <v>24</v>
      </c>
      <c r="BO48" s="18">
        <f t="shared" si="17"/>
        <v>4</v>
      </c>
      <c r="BP48" s="16">
        <f t="shared" si="18"/>
        <v>28</v>
      </c>
      <c r="BQ48" s="16">
        <f t="shared" si="19"/>
        <v>0</v>
      </c>
      <c r="BR48" s="16">
        <f t="shared" si="0"/>
        <v>0</v>
      </c>
      <c r="BS48" s="16">
        <f t="shared" si="20"/>
        <v>0</v>
      </c>
      <c r="BT48" s="17"/>
      <c r="BU48" s="17"/>
      <c r="BV48" s="18">
        <f t="shared" si="21"/>
        <v>-28</v>
      </c>
      <c r="BW48" s="4"/>
      <c r="BX48" s="4">
        <f t="shared" si="22"/>
        <v>0</v>
      </c>
      <c r="BY48" s="4">
        <f t="shared" si="23"/>
        <v>0</v>
      </c>
      <c r="BZ48" s="4"/>
      <c r="CA48" s="4">
        <f t="shared" si="24"/>
        <v>0</v>
      </c>
      <c r="CD48" s="70">
        <f t="shared" si="25"/>
        <v>0</v>
      </c>
      <c r="CE48" s="36"/>
    </row>
    <row r="49" spans="1:82" ht="15.75" x14ac:dyDescent="0.25">
      <c r="A49" s="8">
        <v>40</v>
      </c>
      <c r="B49" s="131" t="s">
        <v>184</v>
      </c>
      <c r="C49" s="129" t="s">
        <v>185</v>
      </c>
      <c r="D49" s="73"/>
      <c r="E49" s="20" t="s">
        <v>110</v>
      </c>
      <c r="F49" s="72"/>
      <c r="G49" s="13"/>
      <c r="H49" s="92" t="s">
        <v>27</v>
      </c>
      <c r="I49" s="92" t="s">
        <v>27</v>
      </c>
      <c r="J49" s="92" t="s">
        <v>25</v>
      </c>
      <c r="K49" s="92" t="s">
        <v>27</v>
      </c>
      <c r="L49" s="20" t="s">
        <v>24</v>
      </c>
      <c r="M49" s="20" t="s">
        <v>27</v>
      </c>
      <c r="N49" s="20" t="s">
        <v>27</v>
      </c>
      <c r="O49" s="20" t="s">
        <v>27</v>
      </c>
      <c r="P49" s="20" t="s">
        <v>27</v>
      </c>
      <c r="Q49" s="20" t="s">
        <v>25</v>
      </c>
      <c r="R49" s="90" t="s">
        <v>27</v>
      </c>
      <c r="S49" s="90" t="s">
        <v>24</v>
      </c>
      <c r="T49" s="90" t="s">
        <v>27</v>
      </c>
      <c r="U49" s="80" t="s">
        <v>25</v>
      </c>
      <c r="V49" s="80" t="s">
        <v>25</v>
      </c>
      <c r="W49" s="91" t="s">
        <v>25</v>
      </c>
      <c r="X49" s="91" t="s">
        <v>25</v>
      </c>
      <c r="Y49" s="91" t="s">
        <v>25</v>
      </c>
      <c r="Z49" s="80" t="s">
        <v>24</v>
      </c>
      <c r="AA49" s="80" t="s">
        <v>25</v>
      </c>
      <c r="AB49" s="97" t="s">
        <v>25</v>
      </c>
      <c r="AC49" s="91" t="s">
        <v>25</v>
      </c>
      <c r="AD49" s="91" t="s">
        <v>25</v>
      </c>
      <c r="AE49" s="91" t="s">
        <v>25</v>
      </c>
      <c r="AF49" s="91" t="s">
        <v>26</v>
      </c>
      <c r="AG49" s="91" t="s">
        <v>24</v>
      </c>
      <c r="AH49" s="98" t="s">
        <v>25</v>
      </c>
      <c r="AI49" s="91" t="s">
        <v>27</v>
      </c>
      <c r="AJ49" s="114" t="s">
        <v>27</v>
      </c>
      <c r="AK49" s="92" t="s">
        <v>27</v>
      </c>
      <c r="AL49" s="20" t="s">
        <v>28</v>
      </c>
      <c r="AM49" s="20" t="s">
        <v>28</v>
      </c>
      <c r="AN49" s="20" t="s">
        <v>24</v>
      </c>
      <c r="AO49" s="20" t="s">
        <v>28</v>
      </c>
      <c r="AP49" s="20" t="s">
        <v>28</v>
      </c>
      <c r="AQ49" s="20" t="s">
        <v>27</v>
      </c>
      <c r="AR49" s="20" t="s">
        <v>27</v>
      </c>
      <c r="AS49" s="20" t="s">
        <v>27</v>
      </c>
      <c r="AT49" s="20" t="s">
        <v>25</v>
      </c>
      <c r="AU49" s="20" t="s">
        <v>24</v>
      </c>
      <c r="AV49" s="20" t="s">
        <v>25</v>
      </c>
      <c r="AW49" s="20" t="s">
        <v>27</v>
      </c>
      <c r="AX49" s="20" t="s">
        <v>27</v>
      </c>
      <c r="AY49" s="77">
        <f t="shared" si="1"/>
        <v>13</v>
      </c>
      <c r="AZ49" s="8">
        <f t="shared" si="2"/>
        <v>8</v>
      </c>
      <c r="BA49" s="8">
        <f t="shared" si="3"/>
        <v>4</v>
      </c>
      <c r="BB49" s="8">
        <f t="shared" si="4"/>
        <v>0</v>
      </c>
      <c r="BC49" s="8">
        <f t="shared" si="5"/>
        <v>0</v>
      </c>
      <c r="BD49" s="8">
        <f t="shared" si="6"/>
        <v>0</v>
      </c>
      <c r="BE49" s="8">
        <f t="shared" si="7"/>
        <v>0</v>
      </c>
      <c r="BF49" s="8">
        <f t="shared" si="8"/>
        <v>0</v>
      </c>
      <c r="BG49" s="8">
        <f t="shared" si="9"/>
        <v>0</v>
      </c>
      <c r="BH49" s="14">
        <f t="shared" si="10"/>
        <v>0</v>
      </c>
      <c r="BI49" s="14">
        <f t="shared" si="11"/>
        <v>0</v>
      </c>
      <c r="BJ49" s="8">
        <f t="shared" si="12"/>
        <v>4</v>
      </c>
      <c r="BK49" s="8">
        <f t="shared" si="13"/>
        <v>1</v>
      </c>
      <c r="BL49" s="14">
        <f t="shared" si="14"/>
        <v>0</v>
      </c>
      <c r="BM49" s="8">
        <f t="shared" si="15"/>
        <v>0</v>
      </c>
      <c r="BN49" s="15">
        <f t="shared" si="16"/>
        <v>25</v>
      </c>
      <c r="BO49" s="18">
        <f t="shared" si="17"/>
        <v>4</v>
      </c>
      <c r="BP49" s="16">
        <f t="shared" si="18"/>
        <v>29</v>
      </c>
      <c r="BQ49" s="16">
        <f t="shared" si="19"/>
        <v>0</v>
      </c>
      <c r="BR49" s="16">
        <f t="shared" si="0"/>
        <v>0</v>
      </c>
      <c r="BS49" s="16">
        <f t="shared" si="20"/>
        <v>0</v>
      </c>
      <c r="BT49" s="17"/>
      <c r="BU49" s="17"/>
      <c r="BV49" s="18">
        <f t="shared" si="21"/>
        <v>-29</v>
      </c>
      <c r="BW49" s="4"/>
      <c r="BX49" s="4">
        <f t="shared" si="22"/>
        <v>0</v>
      </c>
      <c r="BY49" s="4">
        <f t="shared" si="23"/>
        <v>0</v>
      </c>
      <c r="BZ49" s="4"/>
      <c r="CA49" s="4">
        <f t="shared" si="24"/>
        <v>0</v>
      </c>
      <c r="CD49" s="70">
        <f t="shared" si="25"/>
        <v>0.16666666666666696</v>
      </c>
    </row>
    <row r="50" spans="1:82" ht="15.75" x14ac:dyDescent="0.25">
      <c r="A50" s="8">
        <v>41</v>
      </c>
      <c r="B50" s="131" t="s">
        <v>186</v>
      </c>
      <c r="C50" s="129" t="s">
        <v>187</v>
      </c>
      <c r="D50" s="73"/>
      <c r="E50" s="20" t="s">
        <v>110</v>
      </c>
      <c r="F50" s="72"/>
      <c r="G50" s="13"/>
      <c r="H50" s="20" t="s">
        <v>28</v>
      </c>
      <c r="I50" s="20" t="s">
        <v>28</v>
      </c>
      <c r="J50" s="20" t="s">
        <v>28</v>
      </c>
      <c r="K50" s="20" t="s">
        <v>28</v>
      </c>
      <c r="L50" s="20" t="s">
        <v>28</v>
      </c>
      <c r="M50" s="20" t="s">
        <v>24</v>
      </c>
      <c r="N50" s="20" t="s">
        <v>25</v>
      </c>
      <c r="O50" s="20" t="s">
        <v>25</v>
      </c>
      <c r="P50" s="20" t="s">
        <v>26</v>
      </c>
      <c r="Q50" s="20" t="s">
        <v>26</v>
      </c>
      <c r="R50" s="90" t="s">
        <v>26</v>
      </c>
      <c r="S50" s="90" t="s">
        <v>26</v>
      </c>
      <c r="T50" s="90" t="s">
        <v>26</v>
      </c>
      <c r="U50" s="80" t="s">
        <v>26</v>
      </c>
      <c r="V50" s="80" t="s">
        <v>26</v>
      </c>
      <c r="W50" s="91" t="s">
        <v>26</v>
      </c>
      <c r="X50" s="91" t="s">
        <v>28</v>
      </c>
      <c r="Y50" s="91" t="s">
        <v>28</v>
      </c>
      <c r="Z50" s="80" t="s">
        <v>28</v>
      </c>
      <c r="AA50" s="80" t="s">
        <v>24</v>
      </c>
      <c r="AB50" s="80" t="s">
        <v>28</v>
      </c>
      <c r="AC50" s="80" t="s">
        <v>28</v>
      </c>
      <c r="AD50" s="80" t="s">
        <v>28</v>
      </c>
      <c r="AE50" s="80" t="s">
        <v>28</v>
      </c>
      <c r="AF50" s="80" t="s">
        <v>28</v>
      </c>
      <c r="AG50" s="80" t="s">
        <v>28</v>
      </c>
      <c r="AH50" s="76" t="s">
        <v>24</v>
      </c>
      <c r="AI50" s="75" t="s">
        <v>25</v>
      </c>
      <c r="AJ50" s="44" t="s">
        <v>25</v>
      </c>
      <c r="AK50" s="20" t="s">
        <v>26</v>
      </c>
      <c r="AL50" s="20" t="s">
        <v>28</v>
      </c>
      <c r="AM50" s="20" t="s">
        <v>28</v>
      </c>
      <c r="AN50" s="20" t="s">
        <v>28</v>
      </c>
      <c r="AO50" s="20" t="s">
        <v>24</v>
      </c>
      <c r="AP50" s="20" t="s">
        <v>28</v>
      </c>
      <c r="AQ50" s="20" t="s">
        <v>26</v>
      </c>
      <c r="AR50" s="20" t="s">
        <v>28</v>
      </c>
      <c r="AS50" s="20" t="s">
        <v>28</v>
      </c>
      <c r="AT50" s="20" t="s">
        <v>28</v>
      </c>
      <c r="AU50" s="20" t="s">
        <v>28</v>
      </c>
      <c r="AV50" s="20" t="s">
        <v>24</v>
      </c>
      <c r="AW50" s="20" t="s">
        <v>28</v>
      </c>
      <c r="AX50" s="20" t="s">
        <v>28</v>
      </c>
      <c r="AY50" s="77">
        <f t="shared" si="1"/>
        <v>2</v>
      </c>
      <c r="AZ50" s="8">
        <f t="shared" si="2"/>
        <v>0</v>
      </c>
      <c r="BA50" s="8">
        <f t="shared" si="3"/>
        <v>19</v>
      </c>
      <c r="BB50" s="8">
        <f t="shared" si="4"/>
        <v>0</v>
      </c>
      <c r="BC50" s="8">
        <f t="shared" si="5"/>
        <v>0</v>
      </c>
      <c r="BD50" s="8">
        <f t="shared" si="6"/>
        <v>0</v>
      </c>
      <c r="BE50" s="8">
        <f t="shared" si="7"/>
        <v>0</v>
      </c>
      <c r="BF50" s="8">
        <f t="shared" si="8"/>
        <v>0</v>
      </c>
      <c r="BG50" s="8">
        <f t="shared" si="9"/>
        <v>0</v>
      </c>
      <c r="BH50" s="14">
        <f t="shared" si="10"/>
        <v>0</v>
      </c>
      <c r="BI50" s="14">
        <f t="shared" si="11"/>
        <v>0</v>
      </c>
      <c r="BJ50" s="8">
        <f t="shared" si="12"/>
        <v>4</v>
      </c>
      <c r="BK50" s="8">
        <f t="shared" si="13"/>
        <v>5</v>
      </c>
      <c r="BL50" s="14">
        <f t="shared" si="14"/>
        <v>0</v>
      </c>
      <c r="BM50" s="8">
        <f t="shared" si="15"/>
        <v>0</v>
      </c>
      <c r="BN50" s="15">
        <f t="shared" si="16"/>
        <v>21</v>
      </c>
      <c r="BO50" s="18">
        <f t="shared" si="17"/>
        <v>4</v>
      </c>
      <c r="BP50" s="16">
        <f t="shared" si="18"/>
        <v>25</v>
      </c>
      <c r="BQ50" s="16">
        <f t="shared" si="19"/>
        <v>0</v>
      </c>
      <c r="BR50" s="16">
        <f t="shared" si="0"/>
        <v>0</v>
      </c>
      <c r="BS50" s="16">
        <f t="shared" si="20"/>
        <v>0</v>
      </c>
      <c r="BT50" s="20"/>
      <c r="BU50" s="17"/>
      <c r="BV50" s="18">
        <f t="shared" si="21"/>
        <v>-25</v>
      </c>
      <c r="BW50" s="4"/>
      <c r="BX50" s="4">
        <f t="shared" si="22"/>
        <v>0</v>
      </c>
      <c r="BY50" s="4">
        <f t="shared" si="23"/>
        <v>0</v>
      </c>
      <c r="BZ50" s="4"/>
      <c r="CA50" s="4">
        <f t="shared" si="24"/>
        <v>0</v>
      </c>
      <c r="CD50" s="70">
        <f t="shared" si="25"/>
        <v>-0.5</v>
      </c>
    </row>
    <row r="51" spans="1:82" ht="15.75" x14ac:dyDescent="0.25">
      <c r="A51" s="8">
        <v>42</v>
      </c>
      <c r="B51" s="131" t="s">
        <v>188</v>
      </c>
      <c r="C51" s="129" t="s">
        <v>189</v>
      </c>
      <c r="D51" s="73"/>
      <c r="E51" s="20" t="s">
        <v>110</v>
      </c>
      <c r="F51" s="72"/>
      <c r="G51" s="13"/>
      <c r="H51" s="20" t="s">
        <v>27</v>
      </c>
      <c r="I51" s="20" t="s">
        <v>27</v>
      </c>
      <c r="J51" s="20" t="s">
        <v>28</v>
      </c>
      <c r="K51" s="20" t="s">
        <v>27</v>
      </c>
      <c r="L51" s="20" t="s">
        <v>27</v>
      </c>
      <c r="M51" s="20" t="s">
        <v>27</v>
      </c>
      <c r="N51" s="20" t="s">
        <v>24</v>
      </c>
      <c r="O51" s="20" t="s">
        <v>27</v>
      </c>
      <c r="P51" s="20" t="s">
        <v>27</v>
      </c>
      <c r="Q51" s="20" t="s">
        <v>27</v>
      </c>
      <c r="R51" s="90" t="s">
        <v>27</v>
      </c>
      <c r="S51" s="90" t="s">
        <v>27</v>
      </c>
      <c r="T51" s="90" t="s">
        <v>27</v>
      </c>
      <c r="U51" s="80" t="s">
        <v>24</v>
      </c>
      <c r="V51" s="80" t="s">
        <v>25</v>
      </c>
      <c r="W51" s="91" t="s">
        <v>25</v>
      </c>
      <c r="X51" s="91" t="s">
        <v>25</v>
      </c>
      <c r="Y51" s="91" t="s">
        <v>25</v>
      </c>
      <c r="Z51" s="80" t="s">
        <v>25</v>
      </c>
      <c r="AA51" s="80" t="s">
        <v>25</v>
      </c>
      <c r="AB51" s="80" t="s">
        <v>24</v>
      </c>
      <c r="AC51" s="80" t="s">
        <v>27</v>
      </c>
      <c r="AD51" s="80" t="s">
        <v>27</v>
      </c>
      <c r="AE51" s="80" t="s">
        <v>27</v>
      </c>
      <c r="AF51" s="80" t="s">
        <v>27</v>
      </c>
      <c r="AG51" s="80" t="s">
        <v>27</v>
      </c>
      <c r="AH51" s="76" t="s">
        <v>27</v>
      </c>
      <c r="AI51" s="75" t="s">
        <v>24</v>
      </c>
      <c r="AJ51" s="44" t="s">
        <v>27</v>
      </c>
      <c r="AK51" s="20" t="s">
        <v>27</v>
      </c>
      <c r="AL51" s="20" t="s">
        <v>27</v>
      </c>
      <c r="AM51" s="20" t="s">
        <v>27</v>
      </c>
      <c r="AN51" s="20" t="s">
        <v>27</v>
      </c>
      <c r="AO51" s="20" t="s">
        <v>27</v>
      </c>
      <c r="AP51" s="20" t="s">
        <v>27</v>
      </c>
      <c r="AQ51" s="20" t="s">
        <v>24</v>
      </c>
      <c r="AR51" s="20" t="s">
        <v>28</v>
      </c>
      <c r="AS51" s="20" t="s">
        <v>28</v>
      </c>
      <c r="AT51" s="20" t="s">
        <v>28</v>
      </c>
      <c r="AU51" s="20" t="s">
        <v>28</v>
      </c>
      <c r="AV51" s="20" t="s">
        <v>27</v>
      </c>
      <c r="AW51" s="20" t="s">
        <v>26</v>
      </c>
      <c r="AX51" s="20" t="s">
        <v>24</v>
      </c>
      <c r="AY51" s="77">
        <f t="shared" si="1"/>
        <v>6</v>
      </c>
      <c r="AZ51" s="8">
        <f t="shared" si="2"/>
        <v>14</v>
      </c>
      <c r="BA51" s="8">
        <f t="shared" si="3"/>
        <v>4</v>
      </c>
      <c r="BB51" s="8">
        <f t="shared" si="4"/>
        <v>0</v>
      </c>
      <c r="BC51" s="8">
        <f t="shared" si="5"/>
        <v>0</v>
      </c>
      <c r="BD51" s="8">
        <f t="shared" si="6"/>
        <v>0</v>
      </c>
      <c r="BE51" s="8">
        <f t="shared" si="7"/>
        <v>0</v>
      </c>
      <c r="BF51" s="8">
        <f t="shared" si="8"/>
        <v>0</v>
      </c>
      <c r="BG51" s="8">
        <f t="shared" si="9"/>
        <v>0</v>
      </c>
      <c r="BH51" s="14">
        <f t="shared" si="10"/>
        <v>0</v>
      </c>
      <c r="BI51" s="14">
        <f t="shared" si="11"/>
        <v>0</v>
      </c>
      <c r="BJ51" s="8">
        <f t="shared" si="12"/>
        <v>5</v>
      </c>
      <c r="BK51" s="8">
        <f t="shared" si="13"/>
        <v>1</v>
      </c>
      <c r="BL51" s="14">
        <f t="shared" si="14"/>
        <v>0</v>
      </c>
      <c r="BM51" s="8">
        <f t="shared" si="15"/>
        <v>0</v>
      </c>
      <c r="BN51" s="15">
        <f t="shared" si="16"/>
        <v>24</v>
      </c>
      <c r="BO51" s="18">
        <f t="shared" si="17"/>
        <v>5</v>
      </c>
      <c r="BP51" s="16">
        <f t="shared" si="18"/>
        <v>29</v>
      </c>
      <c r="BQ51" s="16">
        <f t="shared" si="19"/>
        <v>0</v>
      </c>
      <c r="BR51" s="16">
        <f t="shared" si="0"/>
        <v>0</v>
      </c>
      <c r="BS51" s="16">
        <f t="shared" si="20"/>
        <v>0</v>
      </c>
      <c r="BT51" s="17"/>
      <c r="BU51" s="17"/>
      <c r="BV51" s="18">
        <f t="shared" si="21"/>
        <v>-29</v>
      </c>
      <c r="BW51" s="4"/>
      <c r="BX51" s="4">
        <f t="shared" si="22"/>
        <v>0</v>
      </c>
      <c r="BY51" s="4">
        <f t="shared" si="23"/>
        <v>0</v>
      </c>
      <c r="BZ51" s="4"/>
      <c r="CA51" s="4">
        <f t="shared" si="24"/>
        <v>0</v>
      </c>
      <c r="CD51" s="70">
        <f t="shared" si="25"/>
        <v>-1</v>
      </c>
    </row>
    <row r="52" spans="1:82" ht="15.75" x14ac:dyDescent="0.25">
      <c r="A52" s="8">
        <v>43</v>
      </c>
      <c r="B52" s="131" t="s">
        <v>190</v>
      </c>
      <c r="C52" s="129" t="s">
        <v>191</v>
      </c>
      <c r="D52" s="73"/>
      <c r="E52" s="20" t="s">
        <v>110</v>
      </c>
      <c r="F52" s="72"/>
      <c r="G52" s="13"/>
      <c r="H52" s="20" t="s">
        <v>24</v>
      </c>
      <c r="I52" s="20" t="s">
        <v>25</v>
      </c>
      <c r="J52" s="20" t="s">
        <v>28</v>
      </c>
      <c r="K52" s="20" t="s">
        <v>28</v>
      </c>
      <c r="L52" s="20" t="s">
        <v>28</v>
      </c>
      <c r="M52" s="20" t="s">
        <v>28</v>
      </c>
      <c r="N52" s="20" t="s">
        <v>28</v>
      </c>
      <c r="O52" s="20" t="s">
        <v>24</v>
      </c>
      <c r="P52" s="20" t="s">
        <v>25</v>
      </c>
      <c r="Q52" s="20" t="s">
        <v>25</v>
      </c>
      <c r="R52" s="90" t="s">
        <v>25</v>
      </c>
      <c r="S52" s="90" t="s">
        <v>25</v>
      </c>
      <c r="T52" s="90" t="s">
        <v>25</v>
      </c>
      <c r="U52" s="80" t="s">
        <v>25</v>
      </c>
      <c r="V52" s="80" t="s">
        <v>24</v>
      </c>
      <c r="W52" s="91" t="s">
        <v>25</v>
      </c>
      <c r="X52" s="91" t="s">
        <v>28</v>
      </c>
      <c r="Y52" s="91" t="s">
        <v>28</v>
      </c>
      <c r="Z52" s="80" t="s">
        <v>28</v>
      </c>
      <c r="AA52" s="80" t="s">
        <v>28</v>
      </c>
      <c r="AB52" s="80" t="s">
        <v>28</v>
      </c>
      <c r="AC52" s="80" t="s">
        <v>24</v>
      </c>
      <c r="AD52" s="80" t="s">
        <v>28</v>
      </c>
      <c r="AE52" s="80" t="s">
        <v>28</v>
      </c>
      <c r="AF52" s="80" t="s">
        <v>28</v>
      </c>
      <c r="AG52" s="80" t="s">
        <v>28</v>
      </c>
      <c r="AH52" s="76" t="s">
        <v>28</v>
      </c>
      <c r="AI52" s="75" t="s">
        <v>28</v>
      </c>
      <c r="AJ52" s="44" t="s">
        <v>24</v>
      </c>
      <c r="AK52" s="20" t="s">
        <v>28</v>
      </c>
      <c r="AL52" s="20" t="s">
        <v>28</v>
      </c>
      <c r="AM52" s="20" t="s">
        <v>28</v>
      </c>
      <c r="AN52" s="20" t="s">
        <v>28</v>
      </c>
      <c r="AO52" s="20" t="s">
        <v>28</v>
      </c>
      <c r="AP52" s="20" t="s">
        <v>28</v>
      </c>
      <c r="AQ52" s="20" t="s">
        <v>24</v>
      </c>
      <c r="AR52" s="20" t="s">
        <v>28</v>
      </c>
      <c r="AS52" s="20" t="s">
        <v>28</v>
      </c>
      <c r="AT52" s="20" t="s">
        <v>28</v>
      </c>
      <c r="AU52" s="20" t="s">
        <v>28</v>
      </c>
      <c r="AV52" s="20" t="s">
        <v>28</v>
      </c>
      <c r="AW52" s="20" t="s">
        <v>28</v>
      </c>
      <c r="AX52" s="20" t="s">
        <v>24</v>
      </c>
      <c r="AY52" s="77">
        <f t="shared" si="1"/>
        <v>2</v>
      </c>
      <c r="AZ52" s="8">
        <f t="shared" si="2"/>
        <v>0</v>
      </c>
      <c r="BA52" s="8">
        <f t="shared" si="3"/>
        <v>23</v>
      </c>
      <c r="BB52" s="8">
        <f t="shared" si="4"/>
        <v>0</v>
      </c>
      <c r="BC52" s="8">
        <f t="shared" si="5"/>
        <v>0</v>
      </c>
      <c r="BD52" s="8">
        <f t="shared" si="6"/>
        <v>0</v>
      </c>
      <c r="BE52" s="8">
        <f t="shared" si="7"/>
        <v>0</v>
      </c>
      <c r="BF52" s="8">
        <f t="shared" si="8"/>
        <v>0</v>
      </c>
      <c r="BG52" s="8">
        <f t="shared" si="9"/>
        <v>0</v>
      </c>
      <c r="BH52" s="14">
        <f t="shared" si="10"/>
        <v>0</v>
      </c>
      <c r="BI52" s="14">
        <f t="shared" si="11"/>
        <v>0</v>
      </c>
      <c r="BJ52" s="8">
        <f t="shared" si="12"/>
        <v>5</v>
      </c>
      <c r="BK52" s="8">
        <f t="shared" si="13"/>
        <v>0</v>
      </c>
      <c r="BL52" s="14">
        <f t="shared" si="14"/>
        <v>0</v>
      </c>
      <c r="BM52" s="8">
        <f t="shared" si="15"/>
        <v>0</v>
      </c>
      <c r="BN52" s="15">
        <f t="shared" si="16"/>
        <v>25</v>
      </c>
      <c r="BO52" s="18">
        <f t="shared" si="17"/>
        <v>5</v>
      </c>
      <c r="BP52" s="16">
        <f t="shared" si="18"/>
        <v>30</v>
      </c>
      <c r="BQ52" s="16">
        <f t="shared" si="19"/>
        <v>0</v>
      </c>
      <c r="BR52" s="16">
        <f t="shared" si="0"/>
        <v>0</v>
      </c>
      <c r="BS52" s="16">
        <f t="shared" si="20"/>
        <v>0</v>
      </c>
      <c r="BT52" s="17"/>
      <c r="BU52" s="17"/>
      <c r="BV52" s="18">
        <f t="shared" si="21"/>
        <v>-30</v>
      </c>
      <c r="BW52" s="4"/>
      <c r="BX52" s="4">
        <f t="shared" si="22"/>
        <v>0</v>
      </c>
      <c r="BY52" s="4">
        <f t="shared" si="23"/>
        <v>0</v>
      </c>
      <c r="BZ52" s="4"/>
      <c r="CA52" s="4">
        <f t="shared" si="24"/>
        <v>0</v>
      </c>
      <c r="CD52" s="70">
        <f t="shared" si="25"/>
        <v>-0.83333333333333304</v>
      </c>
    </row>
    <row r="53" spans="1:82" ht="15.75" x14ac:dyDescent="0.25">
      <c r="A53" s="8">
        <v>44</v>
      </c>
      <c r="B53" s="131" t="s">
        <v>192</v>
      </c>
      <c r="C53" s="129" t="s">
        <v>193</v>
      </c>
      <c r="D53" s="73"/>
      <c r="E53" s="20" t="s">
        <v>110</v>
      </c>
      <c r="F53" s="72"/>
      <c r="G53" s="13"/>
      <c r="H53" s="20" t="s">
        <v>25</v>
      </c>
      <c r="I53" s="20" t="s">
        <v>24</v>
      </c>
      <c r="J53" s="20" t="s">
        <v>25</v>
      </c>
      <c r="K53" s="20" t="s">
        <v>25</v>
      </c>
      <c r="L53" s="20" t="s">
        <v>25</v>
      </c>
      <c r="M53" s="20" t="s">
        <v>25</v>
      </c>
      <c r="N53" s="20" t="s">
        <v>25</v>
      </c>
      <c r="O53" s="20" t="s">
        <v>25</v>
      </c>
      <c r="P53" s="20" t="s">
        <v>24</v>
      </c>
      <c r="Q53" s="20" t="s">
        <v>26</v>
      </c>
      <c r="R53" s="90" t="s">
        <v>26</v>
      </c>
      <c r="S53" s="90" t="s">
        <v>26</v>
      </c>
      <c r="T53" s="90" t="s">
        <v>26</v>
      </c>
      <c r="U53" s="20" t="s">
        <v>26</v>
      </c>
      <c r="V53" s="20" t="s">
        <v>26</v>
      </c>
      <c r="W53" s="91" t="s">
        <v>26</v>
      </c>
      <c r="X53" s="92" t="s">
        <v>26</v>
      </c>
      <c r="Y53" s="96" t="s">
        <v>26</v>
      </c>
      <c r="Z53" s="20" t="s">
        <v>26</v>
      </c>
      <c r="AA53" s="20" t="s">
        <v>26</v>
      </c>
      <c r="AB53" s="20" t="s">
        <v>26</v>
      </c>
      <c r="AC53" s="84" t="s">
        <v>26</v>
      </c>
      <c r="AD53" s="84" t="s">
        <v>26</v>
      </c>
      <c r="AE53" s="82" t="s">
        <v>26</v>
      </c>
      <c r="AF53" s="84" t="s">
        <v>26</v>
      </c>
      <c r="AG53" s="84" t="s">
        <v>26</v>
      </c>
      <c r="AH53" s="87" t="s">
        <v>26</v>
      </c>
      <c r="AI53" s="80" t="s">
        <v>26</v>
      </c>
      <c r="AJ53" s="44" t="s">
        <v>26</v>
      </c>
      <c r="AK53" s="20" t="s">
        <v>26</v>
      </c>
      <c r="AL53" s="20" t="s">
        <v>26</v>
      </c>
      <c r="AM53" s="20" t="s">
        <v>26</v>
      </c>
      <c r="AN53" s="20" t="s">
        <v>26</v>
      </c>
      <c r="AO53" s="20" t="s">
        <v>26</v>
      </c>
      <c r="AP53" s="20" t="s">
        <v>28</v>
      </c>
      <c r="AQ53" s="20" t="s">
        <v>28</v>
      </c>
      <c r="AR53" s="20" t="s">
        <v>27</v>
      </c>
      <c r="AS53" s="20" t="s">
        <v>28</v>
      </c>
      <c r="AT53" s="20" t="s">
        <v>28</v>
      </c>
      <c r="AU53" s="20" t="s">
        <v>28</v>
      </c>
      <c r="AV53" s="20" t="s">
        <v>28</v>
      </c>
      <c r="AW53" s="20" t="s">
        <v>28</v>
      </c>
      <c r="AX53" s="20" t="s">
        <v>28</v>
      </c>
      <c r="AY53" s="77">
        <f t="shared" si="1"/>
        <v>0</v>
      </c>
      <c r="AZ53" s="8">
        <f t="shared" si="2"/>
        <v>1</v>
      </c>
      <c r="BA53" s="8">
        <f t="shared" si="3"/>
        <v>8</v>
      </c>
      <c r="BB53" s="8">
        <f t="shared" si="4"/>
        <v>0</v>
      </c>
      <c r="BC53" s="8">
        <f t="shared" si="5"/>
        <v>0</v>
      </c>
      <c r="BD53" s="8">
        <f t="shared" si="6"/>
        <v>0</v>
      </c>
      <c r="BE53" s="8">
        <f t="shared" si="7"/>
        <v>0</v>
      </c>
      <c r="BF53" s="8">
        <f t="shared" si="8"/>
        <v>0</v>
      </c>
      <c r="BG53" s="8">
        <f t="shared" si="9"/>
        <v>0</v>
      </c>
      <c r="BH53" s="14">
        <f t="shared" si="10"/>
        <v>0</v>
      </c>
      <c r="BI53" s="14">
        <f t="shared" si="11"/>
        <v>0</v>
      </c>
      <c r="BJ53" s="8">
        <f t="shared" si="12"/>
        <v>0</v>
      </c>
      <c r="BK53" s="8">
        <f t="shared" si="13"/>
        <v>21</v>
      </c>
      <c r="BL53" s="14">
        <f t="shared" si="14"/>
        <v>0</v>
      </c>
      <c r="BM53" s="8">
        <f t="shared" si="15"/>
        <v>0</v>
      </c>
      <c r="BN53" s="15">
        <f t="shared" si="16"/>
        <v>9</v>
      </c>
      <c r="BO53" s="18">
        <f t="shared" si="17"/>
        <v>0</v>
      </c>
      <c r="BP53" s="16">
        <f t="shared" si="18"/>
        <v>9</v>
      </c>
      <c r="BQ53" s="16">
        <f t="shared" si="19"/>
        <v>0</v>
      </c>
      <c r="BR53" s="16">
        <f t="shared" si="0"/>
        <v>0</v>
      </c>
      <c r="BS53" s="16">
        <f t="shared" si="20"/>
        <v>0</v>
      </c>
      <c r="BT53" s="17"/>
      <c r="BU53" s="17"/>
      <c r="BV53" s="18">
        <f t="shared" si="21"/>
        <v>-9</v>
      </c>
      <c r="BW53" s="4"/>
      <c r="BX53" s="4">
        <f t="shared" si="22"/>
        <v>0</v>
      </c>
      <c r="BY53" s="4">
        <f t="shared" si="23"/>
        <v>0</v>
      </c>
      <c r="BZ53" s="4"/>
      <c r="CA53" s="4">
        <f t="shared" si="24"/>
        <v>0</v>
      </c>
      <c r="CD53" s="70">
        <f t="shared" si="25"/>
        <v>1.5</v>
      </c>
    </row>
    <row r="54" spans="1:82" ht="15.75" x14ac:dyDescent="0.25">
      <c r="A54" s="8">
        <v>45</v>
      </c>
      <c r="B54" s="131" t="s">
        <v>194</v>
      </c>
      <c r="C54" s="129" t="s">
        <v>195</v>
      </c>
      <c r="D54" s="73"/>
      <c r="E54" s="20" t="s">
        <v>110</v>
      </c>
      <c r="F54" s="72"/>
      <c r="G54" s="13"/>
      <c r="H54" s="20" t="s">
        <v>25</v>
      </c>
      <c r="I54" s="20" t="s">
        <v>25</v>
      </c>
      <c r="J54" s="20" t="s">
        <v>25</v>
      </c>
      <c r="K54" s="20" t="s">
        <v>24</v>
      </c>
      <c r="L54" s="20" t="s">
        <v>25</v>
      </c>
      <c r="M54" s="20" t="s">
        <v>25</v>
      </c>
      <c r="N54" s="20" t="s">
        <v>25</v>
      </c>
      <c r="O54" s="20" t="s">
        <v>25</v>
      </c>
      <c r="P54" s="20" t="s">
        <v>25</v>
      </c>
      <c r="Q54" s="20" t="s">
        <v>25</v>
      </c>
      <c r="R54" s="90" t="s">
        <v>24</v>
      </c>
      <c r="S54" s="90" t="s">
        <v>25</v>
      </c>
      <c r="T54" s="90" t="s">
        <v>25</v>
      </c>
      <c r="U54" s="80" t="s">
        <v>28</v>
      </c>
      <c r="V54" s="80" t="s">
        <v>28</v>
      </c>
      <c r="W54" s="91" t="s">
        <v>28</v>
      </c>
      <c r="X54" s="91" t="s">
        <v>28</v>
      </c>
      <c r="Y54" s="91" t="s">
        <v>24</v>
      </c>
      <c r="Z54" s="80" t="s">
        <v>27</v>
      </c>
      <c r="AA54" s="80" t="s">
        <v>27</v>
      </c>
      <c r="AB54" s="80" t="s">
        <v>27</v>
      </c>
      <c r="AC54" s="80" t="s">
        <v>27</v>
      </c>
      <c r="AD54" s="80" t="s">
        <v>27</v>
      </c>
      <c r="AE54" s="80" t="s">
        <v>27</v>
      </c>
      <c r="AF54" s="80" t="s">
        <v>24</v>
      </c>
      <c r="AG54" s="80" t="s">
        <v>25</v>
      </c>
      <c r="AH54" s="76" t="s">
        <v>25</v>
      </c>
      <c r="AI54" s="75" t="s">
        <v>25</v>
      </c>
      <c r="AJ54" s="44" t="s">
        <v>25</v>
      </c>
      <c r="AK54" s="20" t="s">
        <v>25</v>
      </c>
      <c r="AL54" s="20" t="s">
        <v>25</v>
      </c>
      <c r="AM54" s="20" t="s">
        <v>24</v>
      </c>
      <c r="AN54" s="20" t="s">
        <v>25</v>
      </c>
      <c r="AO54" s="20" t="s">
        <v>25</v>
      </c>
      <c r="AP54" s="20" t="s">
        <v>25</v>
      </c>
      <c r="AQ54" s="20" t="s">
        <v>25</v>
      </c>
      <c r="AR54" s="20" t="s">
        <v>25</v>
      </c>
      <c r="AS54" s="20" t="s">
        <v>25</v>
      </c>
      <c r="AT54" s="20" t="s">
        <v>24</v>
      </c>
      <c r="AU54" s="20" t="s">
        <v>27</v>
      </c>
      <c r="AV54" s="20" t="s">
        <v>28</v>
      </c>
      <c r="AW54" s="20" t="s">
        <v>28</v>
      </c>
      <c r="AX54" s="20" t="s">
        <v>28</v>
      </c>
      <c r="AY54" s="77">
        <f t="shared" si="1"/>
        <v>12</v>
      </c>
      <c r="AZ54" s="8">
        <f t="shared" si="2"/>
        <v>7</v>
      </c>
      <c r="BA54" s="8">
        <f t="shared" si="3"/>
        <v>7</v>
      </c>
      <c r="BB54" s="8">
        <f t="shared" si="4"/>
        <v>0</v>
      </c>
      <c r="BC54" s="8">
        <f t="shared" si="5"/>
        <v>0</v>
      </c>
      <c r="BD54" s="8">
        <f t="shared" si="6"/>
        <v>0</v>
      </c>
      <c r="BE54" s="8">
        <f t="shared" si="7"/>
        <v>0</v>
      </c>
      <c r="BF54" s="8">
        <f t="shared" si="8"/>
        <v>0</v>
      </c>
      <c r="BG54" s="8">
        <f t="shared" si="9"/>
        <v>0</v>
      </c>
      <c r="BH54" s="14">
        <f t="shared" si="10"/>
        <v>0</v>
      </c>
      <c r="BI54" s="14">
        <f t="shared" si="11"/>
        <v>0</v>
      </c>
      <c r="BJ54" s="8">
        <f t="shared" si="12"/>
        <v>4</v>
      </c>
      <c r="BK54" s="8">
        <f t="shared" si="13"/>
        <v>0</v>
      </c>
      <c r="BL54" s="14">
        <f t="shared" si="14"/>
        <v>0</v>
      </c>
      <c r="BM54" s="8">
        <f t="shared" si="15"/>
        <v>0</v>
      </c>
      <c r="BN54" s="15">
        <f t="shared" si="16"/>
        <v>26</v>
      </c>
      <c r="BO54" s="18">
        <f t="shared" si="17"/>
        <v>4</v>
      </c>
      <c r="BP54" s="16">
        <f t="shared" si="18"/>
        <v>30</v>
      </c>
      <c r="BQ54" s="16">
        <f t="shared" si="19"/>
        <v>0</v>
      </c>
      <c r="BR54" s="16">
        <f t="shared" si="0"/>
        <v>0</v>
      </c>
      <c r="BS54" s="16">
        <f t="shared" si="20"/>
        <v>0</v>
      </c>
      <c r="BT54" s="17"/>
      <c r="BU54" s="17"/>
      <c r="BV54" s="18">
        <f t="shared" si="21"/>
        <v>-30</v>
      </c>
      <c r="BW54" s="4"/>
      <c r="BX54" s="4">
        <f t="shared" si="22"/>
        <v>0</v>
      </c>
      <c r="BY54" s="4">
        <f t="shared" si="23"/>
        <v>0</v>
      </c>
      <c r="BZ54" s="4"/>
      <c r="CA54" s="4">
        <f t="shared" si="24"/>
        <v>0</v>
      </c>
      <c r="CD54" s="70">
        <f t="shared" si="25"/>
        <v>0.33333333333333304</v>
      </c>
    </row>
    <row r="55" spans="1:82" ht="15.75" x14ac:dyDescent="0.25">
      <c r="A55" s="8">
        <v>46</v>
      </c>
      <c r="B55" s="131" t="s">
        <v>196</v>
      </c>
      <c r="C55" s="129" t="s">
        <v>197</v>
      </c>
      <c r="D55" s="73"/>
      <c r="E55" s="20" t="s">
        <v>110</v>
      </c>
      <c r="F55" s="72"/>
      <c r="G55" s="13"/>
      <c r="H55" s="20" t="s">
        <v>25</v>
      </c>
      <c r="I55" s="20" t="s">
        <v>25</v>
      </c>
      <c r="J55" s="20" t="s">
        <v>25</v>
      </c>
      <c r="K55" s="20" t="s">
        <v>24</v>
      </c>
      <c r="L55" s="20" t="s">
        <v>25</v>
      </c>
      <c r="M55" s="20" t="s">
        <v>25</v>
      </c>
      <c r="N55" s="20" t="s">
        <v>25</v>
      </c>
      <c r="O55" s="20" t="s">
        <v>25</v>
      </c>
      <c r="P55" s="20" t="s">
        <v>25</v>
      </c>
      <c r="Q55" s="20" t="s">
        <v>25</v>
      </c>
      <c r="R55" s="90" t="s">
        <v>24</v>
      </c>
      <c r="S55" s="90" t="s">
        <v>25</v>
      </c>
      <c r="T55" s="90" t="s">
        <v>25</v>
      </c>
      <c r="U55" s="80" t="s">
        <v>28</v>
      </c>
      <c r="V55" s="80" t="s">
        <v>28</v>
      </c>
      <c r="W55" s="91" t="s">
        <v>27</v>
      </c>
      <c r="X55" s="91" t="s">
        <v>25</v>
      </c>
      <c r="Y55" s="91" t="s">
        <v>27</v>
      </c>
      <c r="Z55" s="80" t="s">
        <v>24</v>
      </c>
      <c r="AA55" s="80" t="s">
        <v>25</v>
      </c>
      <c r="AB55" s="80" t="s">
        <v>25</v>
      </c>
      <c r="AC55" s="80" t="s">
        <v>25</v>
      </c>
      <c r="AD55" s="80" t="s">
        <v>25</v>
      </c>
      <c r="AE55" s="80" t="s">
        <v>25</v>
      </c>
      <c r="AF55" s="80" t="s">
        <v>24</v>
      </c>
      <c r="AG55" s="80" t="s">
        <v>25</v>
      </c>
      <c r="AH55" s="76" t="s">
        <v>25</v>
      </c>
      <c r="AI55" s="75" t="s">
        <v>25</v>
      </c>
      <c r="AJ55" s="44" t="s">
        <v>25</v>
      </c>
      <c r="AK55" s="20" t="s">
        <v>25</v>
      </c>
      <c r="AL55" s="20" t="s">
        <v>25</v>
      </c>
      <c r="AM55" s="20" t="s">
        <v>25</v>
      </c>
      <c r="AN55" s="20" t="s">
        <v>24</v>
      </c>
      <c r="AO55" s="20" t="s">
        <v>25</v>
      </c>
      <c r="AP55" s="20" t="s">
        <v>25</v>
      </c>
      <c r="AQ55" s="20" t="s">
        <v>25</v>
      </c>
      <c r="AR55" s="20" t="s">
        <v>25</v>
      </c>
      <c r="AS55" s="20" t="s">
        <v>25</v>
      </c>
      <c r="AT55" s="20" t="s">
        <v>24</v>
      </c>
      <c r="AU55" s="20" t="s">
        <v>25</v>
      </c>
      <c r="AV55" s="20" t="s">
        <v>25</v>
      </c>
      <c r="AW55" s="20" t="s">
        <v>25</v>
      </c>
      <c r="AX55" s="20" t="s">
        <v>25</v>
      </c>
      <c r="AY55" s="77">
        <f t="shared" si="1"/>
        <v>22</v>
      </c>
      <c r="AZ55" s="8">
        <f t="shared" si="2"/>
        <v>2</v>
      </c>
      <c r="BA55" s="8">
        <f t="shared" si="3"/>
        <v>2</v>
      </c>
      <c r="BB55" s="8">
        <f t="shared" si="4"/>
        <v>0</v>
      </c>
      <c r="BC55" s="8">
        <f t="shared" si="5"/>
        <v>0</v>
      </c>
      <c r="BD55" s="8">
        <f t="shared" si="6"/>
        <v>0</v>
      </c>
      <c r="BE55" s="8">
        <f t="shared" si="7"/>
        <v>0</v>
      </c>
      <c r="BF55" s="8">
        <f t="shared" si="8"/>
        <v>0</v>
      </c>
      <c r="BG55" s="8">
        <f t="shared" si="9"/>
        <v>0</v>
      </c>
      <c r="BH55" s="14">
        <f t="shared" si="10"/>
        <v>0</v>
      </c>
      <c r="BI55" s="14">
        <f t="shared" si="11"/>
        <v>0</v>
      </c>
      <c r="BJ55" s="8">
        <f t="shared" si="12"/>
        <v>4</v>
      </c>
      <c r="BK55" s="8">
        <f t="shared" si="13"/>
        <v>0</v>
      </c>
      <c r="BL55" s="14">
        <f t="shared" si="14"/>
        <v>0</v>
      </c>
      <c r="BM55" s="8">
        <f t="shared" si="15"/>
        <v>0</v>
      </c>
      <c r="BN55" s="15">
        <f t="shared" si="16"/>
        <v>26</v>
      </c>
      <c r="BO55" s="18">
        <f t="shared" si="17"/>
        <v>4</v>
      </c>
      <c r="BP55" s="16">
        <f t="shared" si="18"/>
        <v>30</v>
      </c>
      <c r="BQ55" s="16">
        <f t="shared" si="19"/>
        <v>0</v>
      </c>
      <c r="BR55" s="16">
        <f t="shared" si="0"/>
        <v>0</v>
      </c>
      <c r="BS55" s="16">
        <f t="shared" si="20"/>
        <v>0</v>
      </c>
      <c r="BT55" s="17"/>
      <c r="BU55" s="17"/>
      <c r="BV55" s="18">
        <f t="shared" si="21"/>
        <v>-30</v>
      </c>
      <c r="BW55" s="4"/>
      <c r="BX55" s="4">
        <f t="shared" si="22"/>
        <v>0</v>
      </c>
      <c r="BY55" s="4">
        <f t="shared" si="23"/>
        <v>0</v>
      </c>
      <c r="BZ55" s="4"/>
      <c r="CA55" s="4">
        <f t="shared" si="24"/>
        <v>0</v>
      </c>
      <c r="CD55" s="70">
        <f t="shared" si="25"/>
        <v>0.33333333333333304</v>
      </c>
    </row>
    <row r="56" spans="1:82" ht="15.75" x14ac:dyDescent="0.25">
      <c r="A56" s="8">
        <v>47</v>
      </c>
      <c r="B56" s="131" t="s">
        <v>198</v>
      </c>
      <c r="C56" s="129" t="s">
        <v>199</v>
      </c>
      <c r="D56" s="73"/>
      <c r="E56" s="20" t="s">
        <v>110</v>
      </c>
      <c r="F56" s="72"/>
      <c r="G56" s="13"/>
      <c r="H56" s="20" t="s">
        <v>25</v>
      </c>
      <c r="I56" s="20" t="s">
        <v>25</v>
      </c>
      <c r="J56" s="20" t="s">
        <v>25</v>
      </c>
      <c r="K56" s="20" t="s">
        <v>28</v>
      </c>
      <c r="L56" s="20" t="s">
        <v>28</v>
      </c>
      <c r="M56" s="20" t="s">
        <v>24</v>
      </c>
      <c r="N56" s="20" t="s">
        <v>28</v>
      </c>
      <c r="O56" s="20" t="s">
        <v>28</v>
      </c>
      <c r="P56" s="20" t="s">
        <v>28</v>
      </c>
      <c r="Q56" s="20" t="s">
        <v>28</v>
      </c>
      <c r="R56" s="90" t="s">
        <v>28</v>
      </c>
      <c r="S56" s="90" t="s">
        <v>26</v>
      </c>
      <c r="T56" s="90" t="s">
        <v>27</v>
      </c>
      <c r="U56" s="80" t="s">
        <v>28</v>
      </c>
      <c r="V56" s="80" t="s">
        <v>28</v>
      </c>
      <c r="W56" s="91" t="s">
        <v>28</v>
      </c>
      <c r="X56" s="91" t="s">
        <v>28</v>
      </c>
      <c r="Y56" s="91" t="s">
        <v>28</v>
      </c>
      <c r="Z56" s="80" t="s">
        <v>24</v>
      </c>
      <c r="AA56" s="80" t="s">
        <v>28</v>
      </c>
      <c r="AB56" s="80" t="s">
        <v>28</v>
      </c>
      <c r="AC56" s="80" t="s">
        <v>28</v>
      </c>
      <c r="AD56" s="80" t="s">
        <v>27</v>
      </c>
      <c r="AE56" s="80" t="s">
        <v>26</v>
      </c>
      <c r="AF56" s="80" t="s">
        <v>27</v>
      </c>
      <c r="AG56" s="80" t="s">
        <v>27</v>
      </c>
      <c r="AH56" s="76" t="s">
        <v>24</v>
      </c>
      <c r="AI56" s="75" t="s">
        <v>25</v>
      </c>
      <c r="AJ56" s="44" t="s">
        <v>25</v>
      </c>
      <c r="AK56" s="20" t="s">
        <v>25</v>
      </c>
      <c r="AL56" s="20" t="s">
        <v>28</v>
      </c>
      <c r="AM56" s="20" t="s">
        <v>28</v>
      </c>
      <c r="AN56" s="20" t="s">
        <v>24</v>
      </c>
      <c r="AO56" s="20" t="s">
        <v>27</v>
      </c>
      <c r="AP56" s="20" t="s">
        <v>27</v>
      </c>
      <c r="AQ56" s="20" t="s">
        <v>27</v>
      </c>
      <c r="AR56" s="20" t="s">
        <v>27</v>
      </c>
      <c r="AS56" s="20" t="s">
        <v>27</v>
      </c>
      <c r="AT56" s="20" t="s">
        <v>25</v>
      </c>
      <c r="AU56" s="20" t="s">
        <v>27</v>
      </c>
      <c r="AV56" s="20" t="s">
        <v>24</v>
      </c>
      <c r="AW56" s="20" t="s">
        <v>28</v>
      </c>
      <c r="AX56" s="20" t="s">
        <v>28</v>
      </c>
      <c r="AY56" s="77">
        <f t="shared" si="1"/>
        <v>4</v>
      </c>
      <c r="AZ56" s="8">
        <f t="shared" si="2"/>
        <v>9</v>
      </c>
      <c r="BA56" s="8">
        <f t="shared" si="3"/>
        <v>12</v>
      </c>
      <c r="BB56" s="8">
        <f t="shared" si="4"/>
        <v>0</v>
      </c>
      <c r="BC56" s="8">
        <f t="shared" si="5"/>
        <v>0</v>
      </c>
      <c r="BD56" s="8">
        <f t="shared" si="6"/>
        <v>0</v>
      </c>
      <c r="BE56" s="8">
        <f t="shared" si="7"/>
        <v>0</v>
      </c>
      <c r="BF56" s="8">
        <f t="shared" si="8"/>
        <v>0</v>
      </c>
      <c r="BG56" s="8">
        <f t="shared" si="9"/>
        <v>0</v>
      </c>
      <c r="BH56" s="14">
        <f t="shared" si="10"/>
        <v>0</v>
      </c>
      <c r="BI56" s="14">
        <f t="shared" si="11"/>
        <v>0</v>
      </c>
      <c r="BJ56" s="8">
        <f t="shared" si="12"/>
        <v>4</v>
      </c>
      <c r="BK56" s="8">
        <f t="shared" si="13"/>
        <v>1</v>
      </c>
      <c r="BL56" s="14">
        <f t="shared" si="14"/>
        <v>0</v>
      </c>
      <c r="BM56" s="8">
        <f t="shared" si="15"/>
        <v>0</v>
      </c>
      <c r="BN56" s="15">
        <f t="shared" si="16"/>
        <v>25</v>
      </c>
      <c r="BO56" s="18">
        <f t="shared" si="17"/>
        <v>4</v>
      </c>
      <c r="BP56" s="16">
        <f t="shared" si="18"/>
        <v>29</v>
      </c>
      <c r="BQ56" s="16">
        <f t="shared" si="19"/>
        <v>0</v>
      </c>
      <c r="BR56" s="16">
        <f t="shared" si="0"/>
        <v>0</v>
      </c>
      <c r="BS56" s="16">
        <f t="shared" si="20"/>
        <v>0</v>
      </c>
      <c r="BT56" s="17"/>
      <c r="BU56" s="17"/>
      <c r="BV56" s="18">
        <f t="shared" si="21"/>
        <v>-29</v>
      </c>
      <c r="BW56" s="4"/>
      <c r="BX56" s="4">
        <f t="shared" si="22"/>
        <v>0</v>
      </c>
      <c r="BY56" s="4">
        <f t="shared" si="23"/>
        <v>0</v>
      </c>
      <c r="BZ56" s="4"/>
      <c r="CA56" s="4">
        <f t="shared" si="24"/>
        <v>0</v>
      </c>
      <c r="CD56" s="70">
        <f t="shared" si="25"/>
        <v>0.16666666666666696</v>
      </c>
    </row>
    <row r="57" spans="1:82" ht="15.75" x14ac:dyDescent="0.25">
      <c r="A57" s="8">
        <v>48</v>
      </c>
      <c r="B57" s="131" t="s">
        <v>200</v>
      </c>
      <c r="C57" s="129" t="s">
        <v>201</v>
      </c>
      <c r="D57" s="73"/>
      <c r="E57" s="20" t="s">
        <v>110</v>
      </c>
      <c r="F57" s="72"/>
      <c r="G57" s="13"/>
      <c r="H57" s="20" t="s">
        <v>25</v>
      </c>
      <c r="I57" s="20" t="s">
        <v>25</v>
      </c>
      <c r="J57" s="20" t="s">
        <v>25</v>
      </c>
      <c r="K57" s="20" t="s">
        <v>25</v>
      </c>
      <c r="L57" s="20" t="s">
        <v>25</v>
      </c>
      <c r="M57" s="20" t="s">
        <v>24</v>
      </c>
      <c r="N57" s="20" t="s">
        <v>25</v>
      </c>
      <c r="O57" s="20" t="s">
        <v>25</v>
      </c>
      <c r="P57" s="20" t="s">
        <v>25</v>
      </c>
      <c r="Q57" s="20" t="s">
        <v>25</v>
      </c>
      <c r="R57" s="90" t="s">
        <v>25</v>
      </c>
      <c r="S57" s="90" t="s">
        <v>25</v>
      </c>
      <c r="T57" s="90" t="s">
        <v>28</v>
      </c>
      <c r="U57" s="20" t="s">
        <v>27</v>
      </c>
      <c r="V57" s="80" t="s">
        <v>26</v>
      </c>
      <c r="W57" s="96" t="s">
        <v>25</v>
      </c>
      <c r="X57" s="92" t="s">
        <v>25</v>
      </c>
      <c r="Y57" s="92" t="s">
        <v>25</v>
      </c>
      <c r="Z57" s="20" t="s">
        <v>25</v>
      </c>
      <c r="AA57" s="85" t="s">
        <v>24</v>
      </c>
      <c r="AB57" s="20" t="s">
        <v>25</v>
      </c>
      <c r="AC57" s="84" t="s">
        <v>25</v>
      </c>
      <c r="AD57" s="84" t="s">
        <v>25</v>
      </c>
      <c r="AE57" s="82" t="s">
        <v>25</v>
      </c>
      <c r="AF57" s="84" t="s">
        <v>25</v>
      </c>
      <c r="AG57" s="84" t="s">
        <v>25</v>
      </c>
      <c r="AH57" s="85" t="s">
        <v>24</v>
      </c>
      <c r="AI57" s="75" t="s">
        <v>25</v>
      </c>
      <c r="AJ57" s="44" t="s">
        <v>25</v>
      </c>
      <c r="AK57" s="20" t="s">
        <v>25</v>
      </c>
      <c r="AL57" s="20" t="s">
        <v>25</v>
      </c>
      <c r="AM57" s="20" t="s">
        <v>25</v>
      </c>
      <c r="AN57" s="20" t="s">
        <v>25</v>
      </c>
      <c r="AO57" s="20" t="s">
        <v>27</v>
      </c>
      <c r="AP57" s="20" t="s">
        <v>24</v>
      </c>
      <c r="AQ57" s="20" t="s">
        <v>25</v>
      </c>
      <c r="AR57" s="20" t="s">
        <v>25</v>
      </c>
      <c r="AS57" s="20" t="s">
        <v>25</v>
      </c>
      <c r="AT57" s="20" t="s">
        <v>25</v>
      </c>
      <c r="AU57" s="20" t="s">
        <v>25</v>
      </c>
      <c r="AV57" s="20" t="s">
        <v>24</v>
      </c>
      <c r="AW57" s="20" t="s">
        <v>25</v>
      </c>
      <c r="AX57" s="20" t="s">
        <v>25</v>
      </c>
      <c r="AY57" s="77">
        <f t="shared" si="1"/>
        <v>23</v>
      </c>
      <c r="AZ57" s="8">
        <f t="shared" si="2"/>
        <v>2</v>
      </c>
      <c r="BA57" s="8">
        <f t="shared" si="3"/>
        <v>0</v>
      </c>
      <c r="BB57" s="8">
        <f t="shared" si="4"/>
        <v>0</v>
      </c>
      <c r="BC57" s="8">
        <f t="shared" si="5"/>
        <v>0</v>
      </c>
      <c r="BD57" s="8">
        <f t="shared" si="6"/>
        <v>0</v>
      </c>
      <c r="BE57" s="8">
        <f t="shared" si="7"/>
        <v>0</v>
      </c>
      <c r="BF57" s="8">
        <f t="shared" si="8"/>
        <v>0</v>
      </c>
      <c r="BG57" s="8">
        <f t="shared" si="9"/>
        <v>0</v>
      </c>
      <c r="BH57" s="14">
        <f t="shared" si="10"/>
        <v>0</v>
      </c>
      <c r="BI57" s="14">
        <f t="shared" si="11"/>
        <v>0</v>
      </c>
      <c r="BJ57" s="8">
        <f t="shared" si="12"/>
        <v>4</v>
      </c>
      <c r="BK57" s="8">
        <f t="shared" si="13"/>
        <v>1</v>
      </c>
      <c r="BL57" s="14">
        <f t="shared" si="14"/>
        <v>0</v>
      </c>
      <c r="BM57" s="8">
        <f t="shared" si="15"/>
        <v>0</v>
      </c>
      <c r="BN57" s="15">
        <f t="shared" si="16"/>
        <v>25</v>
      </c>
      <c r="BO57" s="18">
        <f t="shared" si="17"/>
        <v>4</v>
      </c>
      <c r="BP57" s="16">
        <f t="shared" si="18"/>
        <v>29</v>
      </c>
      <c r="BQ57" s="16">
        <f t="shared" si="19"/>
        <v>0</v>
      </c>
      <c r="BR57" s="16">
        <f t="shared" si="0"/>
        <v>0</v>
      </c>
      <c r="BS57" s="16">
        <f t="shared" si="20"/>
        <v>0</v>
      </c>
      <c r="BT57" s="17"/>
      <c r="BU57" s="17"/>
      <c r="BV57" s="18">
        <f t="shared" si="21"/>
        <v>-29</v>
      </c>
      <c r="BW57" s="4"/>
      <c r="BX57" s="4">
        <f t="shared" si="22"/>
        <v>0</v>
      </c>
      <c r="BY57" s="4">
        <f t="shared" si="23"/>
        <v>0</v>
      </c>
      <c r="BZ57" s="4"/>
      <c r="CA57" s="4">
        <f t="shared" si="24"/>
        <v>0</v>
      </c>
      <c r="CD57" s="70">
        <f t="shared" si="25"/>
        <v>0.16666666666666696</v>
      </c>
    </row>
    <row r="58" spans="1:82" ht="15.75" x14ac:dyDescent="0.25">
      <c r="A58" s="8">
        <v>49</v>
      </c>
      <c r="B58" s="131" t="s">
        <v>202</v>
      </c>
      <c r="C58" s="129" t="s">
        <v>203</v>
      </c>
      <c r="D58" s="73"/>
      <c r="E58" s="20" t="s">
        <v>110</v>
      </c>
      <c r="F58" s="72"/>
      <c r="G58" s="13"/>
      <c r="H58" s="20" t="s">
        <v>26</v>
      </c>
      <c r="I58" s="20" t="s">
        <v>25</v>
      </c>
      <c r="J58" s="20" t="s">
        <v>25</v>
      </c>
      <c r="K58" s="20" t="s">
        <v>27</v>
      </c>
      <c r="L58" s="20" t="s">
        <v>27</v>
      </c>
      <c r="M58" s="20" t="s">
        <v>24</v>
      </c>
      <c r="N58" s="20" t="s">
        <v>27</v>
      </c>
      <c r="O58" s="20" t="s">
        <v>27</v>
      </c>
      <c r="P58" s="20" t="s">
        <v>27</v>
      </c>
      <c r="Q58" s="20" t="s">
        <v>27</v>
      </c>
      <c r="R58" s="90" t="s">
        <v>27</v>
      </c>
      <c r="S58" s="90" t="s">
        <v>27</v>
      </c>
      <c r="T58" s="90" t="s">
        <v>24</v>
      </c>
      <c r="U58" s="80" t="s">
        <v>25</v>
      </c>
      <c r="V58" s="80" t="s">
        <v>27</v>
      </c>
      <c r="W58" s="91" t="s">
        <v>25</v>
      </c>
      <c r="X58" s="91" t="s">
        <v>25</v>
      </c>
      <c r="Y58" s="91" t="s">
        <v>25</v>
      </c>
      <c r="Z58" s="80" t="s">
        <v>27</v>
      </c>
      <c r="AA58" s="80" t="s">
        <v>24</v>
      </c>
      <c r="AB58" s="80" t="s">
        <v>27</v>
      </c>
      <c r="AC58" s="80" t="s">
        <v>25</v>
      </c>
      <c r="AD58" s="80" t="s">
        <v>25</v>
      </c>
      <c r="AE58" s="80" t="s">
        <v>25</v>
      </c>
      <c r="AF58" s="80" t="s">
        <v>25</v>
      </c>
      <c r="AG58" s="80" t="s">
        <v>27</v>
      </c>
      <c r="AH58" s="76" t="s">
        <v>24</v>
      </c>
      <c r="AI58" s="75" t="s">
        <v>27</v>
      </c>
      <c r="AJ58" s="44" t="s">
        <v>25</v>
      </c>
      <c r="AK58" s="20" t="s">
        <v>25</v>
      </c>
      <c r="AL58" s="20" t="s">
        <v>25</v>
      </c>
      <c r="AM58" s="20" t="s">
        <v>27</v>
      </c>
      <c r="AN58" s="20" t="s">
        <v>25</v>
      </c>
      <c r="AO58" s="20" t="s">
        <v>24</v>
      </c>
      <c r="AP58" s="20" t="s">
        <v>25</v>
      </c>
      <c r="AQ58" s="20" t="s">
        <v>25</v>
      </c>
      <c r="AR58" s="20" t="s">
        <v>25</v>
      </c>
      <c r="AS58" s="20" t="s">
        <v>25</v>
      </c>
      <c r="AT58" s="20" t="s">
        <v>25</v>
      </c>
      <c r="AU58" s="20" t="s">
        <v>25</v>
      </c>
      <c r="AV58" s="20" t="s">
        <v>24</v>
      </c>
      <c r="AW58" s="20" t="s">
        <v>25</v>
      </c>
      <c r="AX58" s="20" t="s">
        <v>25</v>
      </c>
      <c r="AY58" s="77">
        <f t="shared" si="1"/>
        <v>20</v>
      </c>
      <c r="AZ58" s="8">
        <f t="shared" si="2"/>
        <v>6</v>
      </c>
      <c r="BA58" s="8">
        <f t="shared" si="3"/>
        <v>0</v>
      </c>
      <c r="BB58" s="8">
        <f t="shared" si="4"/>
        <v>0</v>
      </c>
      <c r="BC58" s="8">
        <f t="shared" si="5"/>
        <v>0</v>
      </c>
      <c r="BD58" s="8">
        <f t="shared" si="6"/>
        <v>0</v>
      </c>
      <c r="BE58" s="8">
        <f t="shared" si="7"/>
        <v>0</v>
      </c>
      <c r="BF58" s="8">
        <f t="shared" si="8"/>
        <v>0</v>
      </c>
      <c r="BG58" s="8">
        <f t="shared" si="9"/>
        <v>0</v>
      </c>
      <c r="BH58" s="14">
        <f t="shared" si="10"/>
        <v>0</v>
      </c>
      <c r="BI58" s="14">
        <f t="shared" si="11"/>
        <v>0</v>
      </c>
      <c r="BJ58" s="8">
        <f t="shared" si="12"/>
        <v>4</v>
      </c>
      <c r="BK58" s="8">
        <f t="shared" si="13"/>
        <v>0</v>
      </c>
      <c r="BL58" s="14">
        <f t="shared" si="14"/>
        <v>0</v>
      </c>
      <c r="BM58" s="8">
        <f t="shared" si="15"/>
        <v>0</v>
      </c>
      <c r="BN58" s="15">
        <f t="shared" si="16"/>
        <v>26</v>
      </c>
      <c r="BO58" s="18">
        <f t="shared" si="17"/>
        <v>4</v>
      </c>
      <c r="BP58" s="16">
        <f t="shared" si="18"/>
        <v>30</v>
      </c>
      <c r="BQ58" s="16">
        <f t="shared" si="19"/>
        <v>0</v>
      </c>
      <c r="BR58" s="16">
        <f t="shared" si="0"/>
        <v>0</v>
      </c>
      <c r="BS58" s="16">
        <f t="shared" si="20"/>
        <v>0</v>
      </c>
      <c r="BT58" s="17"/>
      <c r="BU58" s="17"/>
      <c r="BV58" s="18">
        <f t="shared" si="21"/>
        <v>-30</v>
      </c>
      <c r="BW58" s="4"/>
      <c r="BX58" s="4">
        <f t="shared" si="22"/>
        <v>0</v>
      </c>
      <c r="BY58" s="4">
        <f t="shared" si="23"/>
        <v>0</v>
      </c>
      <c r="BZ58" s="4"/>
      <c r="CA58" s="4">
        <f t="shared" si="24"/>
        <v>0</v>
      </c>
      <c r="CD58" s="70">
        <f t="shared" si="25"/>
        <v>0.33333333333333304</v>
      </c>
    </row>
    <row r="59" spans="1:82" ht="15.75" x14ac:dyDescent="0.25">
      <c r="A59" s="8">
        <v>50</v>
      </c>
      <c r="B59" s="131" t="s">
        <v>204</v>
      </c>
      <c r="C59" s="129" t="s">
        <v>30</v>
      </c>
      <c r="D59" s="73"/>
      <c r="E59" s="20" t="s">
        <v>110</v>
      </c>
      <c r="F59" s="72"/>
      <c r="G59" s="13"/>
      <c r="H59" s="20" t="s">
        <v>24</v>
      </c>
      <c r="I59" s="20" t="s">
        <v>25</v>
      </c>
      <c r="J59" s="20" t="s">
        <v>25</v>
      </c>
      <c r="K59" s="20" t="s">
        <v>25</v>
      </c>
      <c r="L59" s="20" t="s">
        <v>28</v>
      </c>
      <c r="M59" s="20" t="s">
        <v>26</v>
      </c>
      <c r="N59" s="20" t="s">
        <v>25</v>
      </c>
      <c r="O59" s="20" t="s">
        <v>24</v>
      </c>
      <c r="P59" s="20" t="s">
        <v>25</v>
      </c>
      <c r="Q59" s="20" t="s">
        <v>25</v>
      </c>
      <c r="R59" s="90" t="s">
        <v>25</v>
      </c>
      <c r="S59" s="90" t="s">
        <v>25</v>
      </c>
      <c r="T59" s="90" t="s">
        <v>25</v>
      </c>
      <c r="U59" s="80" t="s">
        <v>25</v>
      </c>
      <c r="V59" s="80" t="s">
        <v>24</v>
      </c>
      <c r="W59" s="91" t="s">
        <v>25</v>
      </c>
      <c r="X59" s="91" t="s">
        <v>25</v>
      </c>
      <c r="Y59" s="91" t="s">
        <v>25</v>
      </c>
      <c r="Z59" s="80" t="s">
        <v>25</v>
      </c>
      <c r="AA59" s="80" t="s">
        <v>25</v>
      </c>
      <c r="AB59" s="80" t="s">
        <v>25</v>
      </c>
      <c r="AC59" s="80" t="s">
        <v>24</v>
      </c>
      <c r="AD59" s="80" t="s">
        <v>25</v>
      </c>
      <c r="AE59" s="80" t="s">
        <v>25</v>
      </c>
      <c r="AF59" s="80" t="s">
        <v>25</v>
      </c>
      <c r="AG59" s="80" t="s">
        <v>25</v>
      </c>
      <c r="AH59" s="76" t="s">
        <v>25</v>
      </c>
      <c r="AI59" s="75" t="s">
        <v>25</v>
      </c>
      <c r="AJ59" s="44" t="s">
        <v>26</v>
      </c>
      <c r="AK59" s="20" t="s">
        <v>25</v>
      </c>
      <c r="AL59" s="20" t="s">
        <v>25</v>
      </c>
      <c r="AM59" s="20" t="s">
        <v>26</v>
      </c>
      <c r="AN59" s="20" t="s">
        <v>26</v>
      </c>
      <c r="AO59" s="20" t="s">
        <v>25</v>
      </c>
      <c r="AP59" s="20" t="s">
        <v>25</v>
      </c>
      <c r="AQ59" s="20" t="s">
        <v>24</v>
      </c>
      <c r="AR59" s="20" t="s">
        <v>25</v>
      </c>
      <c r="AS59" s="20" t="s">
        <v>25</v>
      </c>
      <c r="AT59" s="20" t="s">
        <v>25</v>
      </c>
      <c r="AU59" s="20" t="s">
        <v>25</v>
      </c>
      <c r="AV59" s="20" t="s">
        <v>25</v>
      </c>
      <c r="AW59" s="20" t="s">
        <v>25</v>
      </c>
      <c r="AX59" s="20" t="s">
        <v>24</v>
      </c>
      <c r="AY59" s="77">
        <f t="shared" si="1"/>
        <v>23</v>
      </c>
      <c r="AZ59" s="8">
        <f t="shared" si="2"/>
        <v>0</v>
      </c>
      <c r="BA59" s="8">
        <f t="shared" si="3"/>
        <v>0</v>
      </c>
      <c r="BB59" s="8">
        <f t="shared" si="4"/>
        <v>0</v>
      </c>
      <c r="BC59" s="8">
        <f t="shared" si="5"/>
        <v>0</v>
      </c>
      <c r="BD59" s="8">
        <f t="shared" si="6"/>
        <v>0</v>
      </c>
      <c r="BE59" s="8">
        <f t="shared" si="7"/>
        <v>0</v>
      </c>
      <c r="BF59" s="8">
        <f t="shared" si="8"/>
        <v>0</v>
      </c>
      <c r="BG59" s="8">
        <f t="shared" si="9"/>
        <v>0</v>
      </c>
      <c r="BH59" s="14">
        <f t="shared" si="10"/>
        <v>0</v>
      </c>
      <c r="BI59" s="14">
        <f t="shared" si="11"/>
        <v>0</v>
      </c>
      <c r="BJ59" s="8">
        <f t="shared" si="12"/>
        <v>4</v>
      </c>
      <c r="BK59" s="8">
        <f t="shared" si="13"/>
        <v>3</v>
      </c>
      <c r="BL59" s="14">
        <f t="shared" si="14"/>
        <v>0</v>
      </c>
      <c r="BM59" s="8">
        <f t="shared" si="15"/>
        <v>0</v>
      </c>
      <c r="BN59" s="15">
        <f t="shared" si="16"/>
        <v>23</v>
      </c>
      <c r="BO59" s="18">
        <f t="shared" si="17"/>
        <v>4</v>
      </c>
      <c r="BP59" s="16">
        <f t="shared" si="18"/>
        <v>27</v>
      </c>
      <c r="BQ59" s="16">
        <f t="shared" si="19"/>
        <v>0</v>
      </c>
      <c r="BR59" s="16">
        <f t="shared" si="0"/>
        <v>0</v>
      </c>
      <c r="BS59" s="16">
        <f t="shared" si="20"/>
        <v>0</v>
      </c>
      <c r="BT59" s="17"/>
      <c r="BU59" s="17"/>
      <c r="BV59" s="18">
        <f t="shared" si="21"/>
        <v>-27</v>
      </c>
      <c r="BW59" s="4"/>
      <c r="BX59" s="4">
        <f t="shared" si="22"/>
        <v>0</v>
      </c>
      <c r="BY59" s="4">
        <f t="shared" si="23"/>
        <v>0</v>
      </c>
      <c r="BZ59" s="4"/>
      <c r="CA59" s="4">
        <f t="shared" si="24"/>
        <v>0</v>
      </c>
      <c r="CD59" s="70">
        <f t="shared" si="25"/>
        <v>-0.16666666666666652</v>
      </c>
    </row>
    <row r="60" spans="1:82" ht="15.75" x14ac:dyDescent="0.25">
      <c r="A60" s="8">
        <v>51</v>
      </c>
      <c r="B60" s="131" t="s">
        <v>205</v>
      </c>
      <c r="C60" s="129" t="s">
        <v>206</v>
      </c>
      <c r="D60" s="73"/>
      <c r="E60" s="20" t="s">
        <v>110</v>
      </c>
      <c r="F60" s="72"/>
      <c r="G60" s="13"/>
      <c r="H60" s="20" t="s">
        <v>27</v>
      </c>
      <c r="I60" s="20" t="s">
        <v>24</v>
      </c>
      <c r="J60" s="20" t="s">
        <v>27</v>
      </c>
      <c r="K60" s="20" t="s">
        <v>27</v>
      </c>
      <c r="L60" s="20" t="s">
        <v>28</v>
      </c>
      <c r="M60" s="20" t="s">
        <v>27</v>
      </c>
      <c r="N60" s="20" t="s">
        <v>27</v>
      </c>
      <c r="O60" s="20" t="s">
        <v>27</v>
      </c>
      <c r="P60" s="20" t="s">
        <v>24</v>
      </c>
      <c r="Q60" s="20" t="s">
        <v>27</v>
      </c>
      <c r="R60" s="90" t="s">
        <v>27</v>
      </c>
      <c r="S60" s="90" t="s">
        <v>27</v>
      </c>
      <c r="T60" s="90" t="s">
        <v>27</v>
      </c>
      <c r="U60" s="80" t="s">
        <v>27</v>
      </c>
      <c r="V60" s="80" t="s">
        <v>27</v>
      </c>
      <c r="W60" s="91" t="s">
        <v>24</v>
      </c>
      <c r="X60" s="91" t="s">
        <v>27</v>
      </c>
      <c r="Y60" s="91" t="s">
        <v>27</v>
      </c>
      <c r="Z60" s="80" t="s">
        <v>27</v>
      </c>
      <c r="AA60" s="80" t="s">
        <v>27</v>
      </c>
      <c r="AB60" s="80" t="s">
        <v>27</v>
      </c>
      <c r="AC60" s="80" t="s">
        <v>28</v>
      </c>
      <c r="AD60" s="80" t="s">
        <v>24</v>
      </c>
      <c r="AE60" s="80" t="s">
        <v>28</v>
      </c>
      <c r="AF60" s="80" t="s">
        <v>28</v>
      </c>
      <c r="AG60" s="80" t="s">
        <v>27</v>
      </c>
      <c r="AH60" s="76" t="s">
        <v>28</v>
      </c>
      <c r="AI60" s="75" t="s">
        <v>28</v>
      </c>
      <c r="AJ60" s="44" t="s">
        <v>28</v>
      </c>
      <c r="AK60" s="20" t="s">
        <v>24</v>
      </c>
      <c r="AL60" s="20" t="s">
        <v>27</v>
      </c>
      <c r="AM60" s="20" t="s">
        <v>27</v>
      </c>
      <c r="AN60" s="20" t="s">
        <v>27</v>
      </c>
      <c r="AO60" s="20" t="s">
        <v>27</v>
      </c>
      <c r="AP60" s="20" t="s">
        <v>25</v>
      </c>
      <c r="AQ60" s="20" t="s">
        <v>27</v>
      </c>
      <c r="AR60" s="20" t="s">
        <v>24</v>
      </c>
      <c r="AS60" s="20" t="s">
        <v>27</v>
      </c>
      <c r="AT60" s="20" t="s">
        <v>27</v>
      </c>
      <c r="AU60" s="20" t="s">
        <v>27</v>
      </c>
      <c r="AV60" s="20" t="s">
        <v>27</v>
      </c>
      <c r="AW60" s="20" t="s">
        <v>27</v>
      </c>
      <c r="AX60" s="20" t="s">
        <v>27</v>
      </c>
      <c r="AY60" s="77">
        <f t="shared" si="1"/>
        <v>1</v>
      </c>
      <c r="AZ60" s="8">
        <f t="shared" si="2"/>
        <v>19</v>
      </c>
      <c r="BA60" s="8">
        <f t="shared" si="3"/>
        <v>6</v>
      </c>
      <c r="BB60" s="8">
        <f t="shared" si="4"/>
        <v>0</v>
      </c>
      <c r="BC60" s="8">
        <f t="shared" si="5"/>
        <v>0</v>
      </c>
      <c r="BD60" s="8">
        <f t="shared" si="6"/>
        <v>0</v>
      </c>
      <c r="BE60" s="8">
        <f t="shared" si="7"/>
        <v>0</v>
      </c>
      <c r="BF60" s="8">
        <f t="shared" si="8"/>
        <v>0</v>
      </c>
      <c r="BG60" s="8">
        <f t="shared" si="9"/>
        <v>0</v>
      </c>
      <c r="BH60" s="14">
        <f t="shared" si="10"/>
        <v>0</v>
      </c>
      <c r="BI60" s="14">
        <f t="shared" si="11"/>
        <v>0</v>
      </c>
      <c r="BJ60" s="8">
        <f t="shared" si="12"/>
        <v>4</v>
      </c>
      <c r="BK60" s="8">
        <f t="shared" si="13"/>
        <v>0</v>
      </c>
      <c r="BL60" s="14">
        <f t="shared" si="14"/>
        <v>0</v>
      </c>
      <c r="BM60" s="8">
        <f t="shared" si="15"/>
        <v>0</v>
      </c>
      <c r="BN60" s="15">
        <f t="shared" si="16"/>
        <v>26</v>
      </c>
      <c r="BO60" s="18">
        <f t="shared" si="17"/>
        <v>4</v>
      </c>
      <c r="BP60" s="62">
        <f t="shared" si="18"/>
        <v>30</v>
      </c>
      <c r="BQ60" s="62">
        <f t="shared" si="19"/>
        <v>0</v>
      </c>
      <c r="BR60" s="62">
        <f t="shared" si="0"/>
        <v>0</v>
      </c>
      <c r="BS60" s="62">
        <f t="shared" si="20"/>
        <v>0</v>
      </c>
      <c r="BT60" s="20"/>
      <c r="BU60" s="20"/>
      <c r="BV60" s="36">
        <f t="shared" si="21"/>
        <v>-30</v>
      </c>
      <c r="BX60">
        <f t="shared" si="22"/>
        <v>0</v>
      </c>
      <c r="BY60">
        <f t="shared" si="23"/>
        <v>0</v>
      </c>
      <c r="CA60">
        <f t="shared" si="24"/>
        <v>0</v>
      </c>
      <c r="CD60" s="70">
        <f t="shared" si="25"/>
        <v>0.33333333333333304</v>
      </c>
    </row>
    <row r="61" spans="1:82" ht="15.75" x14ac:dyDescent="0.25">
      <c r="A61" s="8">
        <v>52</v>
      </c>
      <c r="B61" s="131" t="s">
        <v>207</v>
      </c>
      <c r="C61" s="129" t="s">
        <v>208</v>
      </c>
      <c r="D61" s="73"/>
      <c r="E61" s="20" t="s">
        <v>110</v>
      </c>
      <c r="F61" s="72"/>
      <c r="G61" s="13"/>
      <c r="H61" s="20" t="s">
        <v>25</v>
      </c>
      <c r="I61" s="20" t="s">
        <v>25</v>
      </c>
      <c r="J61" s="20" t="s">
        <v>24</v>
      </c>
      <c r="K61" s="20" t="s">
        <v>25</v>
      </c>
      <c r="L61" s="20" t="s">
        <v>25</v>
      </c>
      <c r="M61" s="20" t="s">
        <v>25</v>
      </c>
      <c r="N61" s="20" t="s">
        <v>25</v>
      </c>
      <c r="O61" s="20" t="s">
        <v>25</v>
      </c>
      <c r="P61" s="20" t="s">
        <v>25</v>
      </c>
      <c r="Q61" s="20" t="s">
        <v>24</v>
      </c>
      <c r="R61" s="90" t="s">
        <v>25</v>
      </c>
      <c r="S61" s="90" t="s">
        <v>25</v>
      </c>
      <c r="T61" s="90" t="s">
        <v>25</v>
      </c>
      <c r="U61" s="80" t="s">
        <v>25</v>
      </c>
      <c r="V61" s="80" t="s">
        <v>25</v>
      </c>
      <c r="W61" s="91" t="s">
        <v>25</v>
      </c>
      <c r="X61" s="91" t="s">
        <v>24</v>
      </c>
      <c r="Y61" s="91" t="s">
        <v>25</v>
      </c>
      <c r="Z61" s="80" t="s">
        <v>25</v>
      </c>
      <c r="AA61" s="80" t="s">
        <v>25</v>
      </c>
      <c r="AB61" s="80" t="s">
        <v>25</v>
      </c>
      <c r="AC61" s="80" t="s">
        <v>25</v>
      </c>
      <c r="AD61" s="80" t="s">
        <v>25</v>
      </c>
      <c r="AE61" s="80" t="s">
        <v>24</v>
      </c>
      <c r="AF61" s="80" t="s">
        <v>25</v>
      </c>
      <c r="AG61" s="80" t="s">
        <v>25</v>
      </c>
      <c r="AH61" s="76" t="s">
        <v>25</v>
      </c>
      <c r="AI61" s="75" t="s">
        <v>25</v>
      </c>
      <c r="AJ61" s="44" t="s">
        <v>25</v>
      </c>
      <c r="AK61" s="20" t="s">
        <v>25</v>
      </c>
      <c r="AL61" s="20" t="s">
        <v>27</v>
      </c>
      <c r="AM61" s="20" t="s">
        <v>25</v>
      </c>
      <c r="AN61" s="20" t="s">
        <v>24</v>
      </c>
      <c r="AO61" s="20" t="s">
        <v>25</v>
      </c>
      <c r="AP61" s="20" t="s">
        <v>25</v>
      </c>
      <c r="AQ61" s="20" t="s">
        <v>25</v>
      </c>
      <c r="AR61" s="20" t="s">
        <v>25</v>
      </c>
      <c r="AS61" s="20" t="s">
        <v>27</v>
      </c>
      <c r="AT61" s="20" t="s">
        <v>24</v>
      </c>
      <c r="AU61" s="20" t="s">
        <v>25</v>
      </c>
      <c r="AV61" s="20" t="s">
        <v>25</v>
      </c>
      <c r="AW61" s="20" t="s">
        <v>25</v>
      </c>
      <c r="AX61" s="20" t="s">
        <v>25</v>
      </c>
      <c r="AY61" s="77">
        <f t="shared" si="1"/>
        <v>24</v>
      </c>
      <c r="AZ61" s="8">
        <f t="shared" si="2"/>
        <v>2</v>
      </c>
      <c r="BA61" s="8">
        <f t="shared" si="3"/>
        <v>0</v>
      </c>
      <c r="BB61" s="8">
        <f t="shared" si="4"/>
        <v>0</v>
      </c>
      <c r="BC61" s="8">
        <f t="shared" si="5"/>
        <v>0</v>
      </c>
      <c r="BD61" s="8">
        <f t="shared" si="6"/>
        <v>0</v>
      </c>
      <c r="BE61" s="8">
        <f t="shared" si="7"/>
        <v>0</v>
      </c>
      <c r="BF61" s="8">
        <f t="shared" si="8"/>
        <v>0</v>
      </c>
      <c r="BG61" s="8">
        <f t="shared" si="9"/>
        <v>0</v>
      </c>
      <c r="BH61" s="14">
        <f t="shared" si="10"/>
        <v>0</v>
      </c>
      <c r="BI61" s="14">
        <f t="shared" si="11"/>
        <v>0</v>
      </c>
      <c r="BJ61" s="8">
        <f t="shared" si="12"/>
        <v>4</v>
      </c>
      <c r="BK61" s="8">
        <f t="shared" si="13"/>
        <v>0</v>
      </c>
      <c r="BL61" s="14">
        <f t="shared" si="14"/>
        <v>0</v>
      </c>
      <c r="BM61" s="8">
        <f t="shared" si="15"/>
        <v>0</v>
      </c>
      <c r="BN61" s="15">
        <f t="shared" si="16"/>
        <v>26</v>
      </c>
      <c r="BO61" s="18">
        <f t="shared" si="17"/>
        <v>4</v>
      </c>
      <c r="BP61" s="16">
        <f t="shared" si="18"/>
        <v>30</v>
      </c>
      <c r="BQ61" s="16">
        <f t="shared" si="19"/>
        <v>0</v>
      </c>
      <c r="BR61" s="16">
        <f t="shared" si="0"/>
        <v>0</v>
      </c>
      <c r="BS61" s="16">
        <f t="shared" si="20"/>
        <v>0</v>
      </c>
      <c r="BT61" s="17"/>
      <c r="BU61" s="17"/>
      <c r="BV61" s="18">
        <f t="shared" si="21"/>
        <v>-30</v>
      </c>
      <c r="BW61" s="4"/>
      <c r="BX61" s="4">
        <f t="shared" si="22"/>
        <v>0</v>
      </c>
      <c r="BY61" s="4">
        <f t="shared" si="23"/>
        <v>0</v>
      </c>
      <c r="BZ61" s="4"/>
      <c r="CA61" s="4">
        <f t="shared" si="24"/>
        <v>0</v>
      </c>
      <c r="CD61" s="70">
        <f t="shared" si="25"/>
        <v>0.33333333333333304</v>
      </c>
    </row>
    <row r="62" spans="1:82" ht="15.75" x14ac:dyDescent="0.25">
      <c r="A62" s="8">
        <v>53</v>
      </c>
      <c r="B62" s="131" t="s">
        <v>209</v>
      </c>
      <c r="C62" s="129" t="s">
        <v>210</v>
      </c>
      <c r="D62" s="73"/>
      <c r="E62" s="20" t="s">
        <v>110</v>
      </c>
      <c r="F62" s="72"/>
      <c r="G62" s="13"/>
      <c r="H62" s="20" t="s">
        <v>26</v>
      </c>
      <c r="I62" s="20" t="s">
        <v>25</v>
      </c>
      <c r="J62" s="20" t="s">
        <v>24</v>
      </c>
      <c r="K62" s="20" t="s">
        <v>25</v>
      </c>
      <c r="L62" s="20" t="s">
        <v>25</v>
      </c>
      <c r="M62" s="20" t="s">
        <v>27</v>
      </c>
      <c r="N62" s="20" t="s">
        <v>25</v>
      </c>
      <c r="O62" s="20" t="s">
        <v>27</v>
      </c>
      <c r="P62" s="20" t="s">
        <v>25</v>
      </c>
      <c r="Q62" s="20" t="s">
        <v>24</v>
      </c>
      <c r="R62" s="90" t="s">
        <v>25</v>
      </c>
      <c r="S62" s="90" t="s">
        <v>25</v>
      </c>
      <c r="T62" s="90" t="s">
        <v>25</v>
      </c>
      <c r="U62" s="80" t="s">
        <v>25</v>
      </c>
      <c r="V62" s="80" t="s">
        <v>27</v>
      </c>
      <c r="W62" s="91" t="s">
        <v>27</v>
      </c>
      <c r="X62" s="91" t="s">
        <v>27</v>
      </c>
      <c r="Y62" s="91" t="s">
        <v>24</v>
      </c>
      <c r="Z62" s="80" t="s">
        <v>27</v>
      </c>
      <c r="AA62" s="80" t="s">
        <v>27</v>
      </c>
      <c r="AB62" s="80" t="s">
        <v>25</v>
      </c>
      <c r="AC62" s="80" t="s">
        <v>25</v>
      </c>
      <c r="AD62" s="80" t="s">
        <v>25</v>
      </c>
      <c r="AE62" s="80" t="s">
        <v>24</v>
      </c>
      <c r="AF62" s="80" t="s">
        <v>25</v>
      </c>
      <c r="AG62" s="80" t="s">
        <v>25</v>
      </c>
      <c r="AH62" s="76" t="s">
        <v>25</v>
      </c>
      <c r="AI62" s="75" t="s">
        <v>25</v>
      </c>
      <c r="AJ62" s="44" t="s">
        <v>27</v>
      </c>
      <c r="AK62" s="20" t="s">
        <v>27</v>
      </c>
      <c r="AL62" s="20" t="s">
        <v>24</v>
      </c>
      <c r="AM62" s="20" t="s">
        <v>27</v>
      </c>
      <c r="AN62" s="20" t="s">
        <v>27</v>
      </c>
      <c r="AO62" s="20" t="s">
        <v>27</v>
      </c>
      <c r="AP62" s="20" t="s">
        <v>25</v>
      </c>
      <c r="AQ62" s="20" t="s">
        <v>27</v>
      </c>
      <c r="AR62" s="20" t="s">
        <v>25</v>
      </c>
      <c r="AS62" s="20" t="s">
        <v>24</v>
      </c>
      <c r="AT62" s="20" t="s">
        <v>25</v>
      </c>
      <c r="AU62" s="20" t="s">
        <v>25</v>
      </c>
      <c r="AV62" s="20" t="s">
        <v>25</v>
      </c>
      <c r="AW62" s="20" t="s">
        <v>25</v>
      </c>
      <c r="AX62" s="20" t="s">
        <v>27</v>
      </c>
      <c r="AY62" s="77">
        <f t="shared" si="1"/>
        <v>14</v>
      </c>
      <c r="AZ62" s="8">
        <f t="shared" si="2"/>
        <v>12</v>
      </c>
      <c r="BA62" s="8">
        <f t="shared" si="3"/>
        <v>0</v>
      </c>
      <c r="BB62" s="8">
        <f t="shared" si="4"/>
        <v>0</v>
      </c>
      <c r="BC62" s="8">
        <f t="shared" si="5"/>
        <v>0</v>
      </c>
      <c r="BD62" s="8">
        <f t="shared" si="6"/>
        <v>0</v>
      </c>
      <c r="BE62" s="8">
        <f t="shared" si="7"/>
        <v>0</v>
      </c>
      <c r="BF62" s="8">
        <f t="shared" si="8"/>
        <v>0</v>
      </c>
      <c r="BG62" s="8">
        <f t="shared" si="9"/>
        <v>0</v>
      </c>
      <c r="BH62" s="14">
        <f t="shared" si="10"/>
        <v>0</v>
      </c>
      <c r="BI62" s="14">
        <f t="shared" si="11"/>
        <v>0</v>
      </c>
      <c r="BJ62" s="8">
        <f t="shared" si="12"/>
        <v>4</v>
      </c>
      <c r="BK62" s="8">
        <f t="shared" si="13"/>
        <v>0</v>
      </c>
      <c r="BL62" s="14">
        <f t="shared" si="14"/>
        <v>0</v>
      </c>
      <c r="BM62" s="8">
        <f t="shared" si="15"/>
        <v>0</v>
      </c>
      <c r="BN62" s="15">
        <f t="shared" si="16"/>
        <v>26</v>
      </c>
      <c r="BO62" s="18">
        <f t="shared" si="17"/>
        <v>4</v>
      </c>
      <c r="BP62" s="16">
        <f t="shared" si="18"/>
        <v>30</v>
      </c>
      <c r="BQ62" s="16">
        <f t="shared" si="19"/>
        <v>0</v>
      </c>
      <c r="BR62" s="16">
        <f t="shared" si="0"/>
        <v>0</v>
      </c>
      <c r="BS62" s="16">
        <f t="shared" si="20"/>
        <v>0</v>
      </c>
      <c r="BT62" s="17"/>
      <c r="BU62" s="17"/>
      <c r="BV62" s="18">
        <f t="shared" si="21"/>
        <v>-30</v>
      </c>
      <c r="BW62" s="4"/>
      <c r="BX62" s="4">
        <f t="shared" si="22"/>
        <v>0</v>
      </c>
      <c r="BY62" s="4">
        <f t="shared" si="23"/>
        <v>0</v>
      </c>
      <c r="BZ62" s="4"/>
      <c r="CA62" s="4">
        <f t="shared" si="24"/>
        <v>0</v>
      </c>
      <c r="CD62" s="70">
        <f t="shared" si="25"/>
        <v>0.33333333333333304</v>
      </c>
    </row>
    <row r="63" spans="1:82" ht="15.75" x14ac:dyDescent="0.25">
      <c r="A63" s="8">
        <v>54</v>
      </c>
      <c r="B63" s="131" t="s">
        <v>211</v>
      </c>
      <c r="C63" s="129" t="s">
        <v>105</v>
      </c>
      <c r="D63" s="73"/>
      <c r="E63" s="20" t="s">
        <v>110</v>
      </c>
      <c r="F63" s="72"/>
      <c r="G63" s="13"/>
      <c r="H63" s="20" t="s">
        <v>28</v>
      </c>
      <c r="I63" s="20" t="s">
        <v>28</v>
      </c>
      <c r="J63" s="20" t="s">
        <v>26</v>
      </c>
      <c r="K63" s="20" t="s">
        <v>25</v>
      </c>
      <c r="L63" s="20" t="s">
        <v>24</v>
      </c>
      <c r="M63" s="20" t="s">
        <v>25</v>
      </c>
      <c r="N63" s="20" t="s">
        <v>27</v>
      </c>
      <c r="O63" s="20" t="s">
        <v>27</v>
      </c>
      <c r="P63" s="20" t="s">
        <v>27</v>
      </c>
      <c r="Q63" s="20" t="s">
        <v>27</v>
      </c>
      <c r="R63" s="90" t="s">
        <v>27</v>
      </c>
      <c r="S63" s="90" t="s">
        <v>24</v>
      </c>
      <c r="T63" s="90" t="s">
        <v>25</v>
      </c>
      <c r="U63" s="80" t="s">
        <v>27</v>
      </c>
      <c r="V63" s="80" t="s">
        <v>27</v>
      </c>
      <c r="W63" s="91" t="s">
        <v>27</v>
      </c>
      <c r="X63" s="91" t="s">
        <v>26</v>
      </c>
      <c r="Y63" s="91" t="s">
        <v>27</v>
      </c>
      <c r="Z63" s="80" t="s">
        <v>24</v>
      </c>
      <c r="AA63" s="80" t="s">
        <v>27</v>
      </c>
      <c r="AB63" s="80" t="s">
        <v>27</v>
      </c>
      <c r="AC63" s="80" t="s">
        <v>27</v>
      </c>
      <c r="AD63" s="80" t="s">
        <v>27</v>
      </c>
      <c r="AE63" s="80" t="s">
        <v>25</v>
      </c>
      <c r="AF63" s="80" t="s">
        <v>28</v>
      </c>
      <c r="AG63" s="80" t="s">
        <v>24</v>
      </c>
      <c r="AH63" s="76" t="s">
        <v>25</v>
      </c>
      <c r="AI63" s="75" t="s">
        <v>25</v>
      </c>
      <c r="AJ63" s="44" t="s">
        <v>26</v>
      </c>
      <c r="AK63" s="20" t="s">
        <v>25</v>
      </c>
      <c r="AL63" s="20" t="s">
        <v>25</v>
      </c>
      <c r="AM63" s="20" t="s">
        <v>25</v>
      </c>
      <c r="AN63" s="20" t="s">
        <v>24</v>
      </c>
      <c r="AO63" s="20" t="s">
        <v>25</v>
      </c>
      <c r="AP63" s="20" t="s">
        <v>27</v>
      </c>
      <c r="AQ63" s="20" t="s">
        <v>26</v>
      </c>
      <c r="AR63" s="20" t="s">
        <v>26</v>
      </c>
      <c r="AS63" s="20" t="s">
        <v>26</v>
      </c>
      <c r="AT63" s="20" t="s">
        <v>26</v>
      </c>
      <c r="AU63" s="20" t="s">
        <v>26</v>
      </c>
      <c r="AV63" s="20" t="s">
        <v>26</v>
      </c>
      <c r="AW63" s="20" t="s">
        <v>26</v>
      </c>
      <c r="AX63" s="20" t="s">
        <v>26</v>
      </c>
      <c r="AY63" s="77">
        <f t="shared" si="1"/>
        <v>7</v>
      </c>
      <c r="AZ63" s="8">
        <f t="shared" si="2"/>
        <v>9</v>
      </c>
      <c r="BA63" s="8">
        <f t="shared" si="3"/>
        <v>1</v>
      </c>
      <c r="BB63" s="8">
        <f t="shared" si="4"/>
        <v>0</v>
      </c>
      <c r="BC63" s="8">
        <f t="shared" si="5"/>
        <v>0</v>
      </c>
      <c r="BD63" s="8">
        <f t="shared" si="6"/>
        <v>0</v>
      </c>
      <c r="BE63" s="8">
        <f t="shared" si="7"/>
        <v>0</v>
      </c>
      <c r="BF63" s="8">
        <f t="shared" si="8"/>
        <v>0</v>
      </c>
      <c r="BG63" s="8">
        <f t="shared" si="9"/>
        <v>0</v>
      </c>
      <c r="BH63" s="14">
        <f t="shared" si="10"/>
        <v>0</v>
      </c>
      <c r="BI63" s="14">
        <f t="shared" si="11"/>
        <v>0</v>
      </c>
      <c r="BJ63" s="8">
        <f t="shared" si="12"/>
        <v>3</v>
      </c>
      <c r="BK63" s="8">
        <f t="shared" si="13"/>
        <v>10</v>
      </c>
      <c r="BL63" s="14">
        <f t="shared" si="14"/>
        <v>0</v>
      </c>
      <c r="BM63" s="8">
        <f t="shared" si="15"/>
        <v>0</v>
      </c>
      <c r="BN63" s="15">
        <f t="shared" si="16"/>
        <v>17</v>
      </c>
      <c r="BO63" s="18">
        <f t="shared" si="17"/>
        <v>3</v>
      </c>
      <c r="BP63" s="16">
        <f t="shared" si="18"/>
        <v>20</v>
      </c>
      <c r="BQ63" s="16">
        <f t="shared" si="19"/>
        <v>0</v>
      </c>
      <c r="BR63" s="16">
        <f t="shared" si="0"/>
        <v>0</v>
      </c>
      <c r="BS63" s="16">
        <f t="shared" si="20"/>
        <v>0</v>
      </c>
      <c r="BT63" s="21"/>
      <c r="BU63" s="17"/>
      <c r="BV63" s="18">
        <f t="shared" si="21"/>
        <v>-20</v>
      </c>
      <c r="BW63" s="4"/>
      <c r="BX63" s="4">
        <f t="shared" si="22"/>
        <v>0</v>
      </c>
      <c r="BY63" s="4">
        <f t="shared" si="23"/>
        <v>0</v>
      </c>
      <c r="BZ63" s="4"/>
      <c r="CA63" s="4">
        <f t="shared" si="24"/>
        <v>0</v>
      </c>
      <c r="CD63" s="70">
        <f t="shared" si="25"/>
        <v>-0.16666666666666652</v>
      </c>
    </row>
    <row r="64" spans="1:82" ht="15.75" x14ac:dyDescent="0.25">
      <c r="A64" s="8">
        <v>55</v>
      </c>
      <c r="B64" s="131" t="s">
        <v>212</v>
      </c>
      <c r="C64" s="129" t="s">
        <v>213</v>
      </c>
      <c r="D64" s="73"/>
      <c r="E64" s="20" t="s">
        <v>110</v>
      </c>
      <c r="F64" s="72"/>
      <c r="G64" s="13"/>
      <c r="H64" s="20" t="s">
        <v>25</v>
      </c>
      <c r="I64" s="20" t="s">
        <v>25</v>
      </c>
      <c r="J64" s="20" t="s">
        <v>25</v>
      </c>
      <c r="K64" s="20" t="s">
        <v>25</v>
      </c>
      <c r="L64" s="20" t="s">
        <v>25</v>
      </c>
      <c r="M64" s="20" t="s">
        <v>24</v>
      </c>
      <c r="N64" s="20" t="s">
        <v>28</v>
      </c>
      <c r="O64" s="20" t="s">
        <v>28</v>
      </c>
      <c r="P64" s="20" t="s">
        <v>28</v>
      </c>
      <c r="Q64" s="20" t="s">
        <v>28</v>
      </c>
      <c r="R64" s="90" t="s">
        <v>28</v>
      </c>
      <c r="S64" s="90" t="s">
        <v>28</v>
      </c>
      <c r="T64" s="90" t="s">
        <v>24</v>
      </c>
      <c r="U64" s="80" t="s">
        <v>25</v>
      </c>
      <c r="V64" s="80" t="s">
        <v>25</v>
      </c>
      <c r="W64" s="91" t="s">
        <v>25</v>
      </c>
      <c r="X64" s="91" t="s">
        <v>25</v>
      </c>
      <c r="Y64" s="91" t="s">
        <v>25</v>
      </c>
      <c r="Z64" s="80" t="s">
        <v>25</v>
      </c>
      <c r="AA64" s="80" t="s">
        <v>24</v>
      </c>
      <c r="AB64" s="80" t="s">
        <v>27</v>
      </c>
      <c r="AC64" s="80" t="s">
        <v>27</v>
      </c>
      <c r="AD64" s="80" t="s">
        <v>27</v>
      </c>
      <c r="AE64" s="80" t="s">
        <v>27</v>
      </c>
      <c r="AF64" s="80" t="s">
        <v>27</v>
      </c>
      <c r="AG64" s="80" t="s">
        <v>27</v>
      </c>
      <c r="AH64" s="76" t="s">
        <v>24</v>
      </c>
      <c r="AI64" s="75" t="s">
        <v>25</v>
      </c>
      <c r="AJ64" s="44" t="s">
        <v>25</v>
      </c>
      <c r="AK64" s="20" t="s">
        <v>25</v>
      </c>
      <c r="AL64" s="20" t="s">
        <v>25</v>
      </c>
      <c r="AM64" s="20" t="s">
        <v>25</v>
      </c>
      <c r="AN64" s="20" t="s">
        <v>25</v>
      </c>
      <c r="AO64" s="20" t="s">
        <v>24</v>
      </c>
      <c r="AP64" s="20" t="s">
        <v>28</v>
      </c>
      <c r="AQ64" s="20" t="s">
        <v>28</v>
      </c>
      <c r="AR64" s="20" t="s">
        <v>28</v>
      </c>
      <c r="AS64" s="20" t="s">
        <v>28</v>
      </c>
      <c r="AT64" s="20" t="s">
        <v>28</v>
      </c>
      <c r="AU64" s="20" t="s">
        <v>28</v>
      </c>
      <c r="AV64" s="20" t="s">
        <v>27</v>
      </c>
      <c r="AW64" s="20" t="s">
        <v>24</v>
      </c>
      <c r="AX64" s="20" t="s">
        <v>27</v>
      </c>
      <c r="AY64" s="77">
        <f t="shared" si="1"/>
        <v>12</v>
      </c>
      <c r="AZ64" s="8">
        <f t="shared" si="2"/>
        <v>8</v>
      </c>
      <c r="BA64" s="8">
        <f t="shared" si="3"/>
        <v>6</v>
      </c>
      <c r="BB64" s="8">
        <f t="shared" si="4"/>
        <v>0</v>
      </c>
      <c r="BC64" s="8">
        <f t="shared" si="5"/>
        <v>0</v>
      </c>
      <c r="BD64" s="8">
        <f t="shared" si="6"/>
        <v>0</v>
      </c>
      <c r="BE64" s="8">
        <f t="shared" si="7"/>
        <v>0</v>
      </c>
      <c r="BF64" s="8">
        <f t="shared" si="8"/>
        <v>0</v>
      </c>
      <c r="BG64" s="8">
        <f t="shared" si="9"/>
        <v>0</v>
      </c>
      <c r="BH64" s="14">
        <f t="shared" si="10"/>
        <v>0</v>
      </c>
      <c r="BI64" s="14">
        <f t="shared" si="11"/>
        <v>0</v>
      </c>
      <c r="BJ64" s="8">
        <f t="shared" si="12"/>
        <v>4</v>
      </c>
      <c r="BK64" s="8">
        <f t="shared" si="13"/>
        <v>0</v>
      </c>
      <c r="BL64" s="14">
        <f t="shared" si="14"/>
        <v>0</v>
      </c>
      <c r="BM64" s="8">
        <f t="shared" si="15"/>
        <v>0</v>
      </c>
      <c r="BN64" s="15">
        <f t="shared" si="16"/>
        <v>26</v>
      </c>
      <c r="BO64" s="18">
        <f t="shared" si="17"/>
        <v>4</v>
      </c>
      <c r="BP64" s="16">
        <f t="shared" si="18"/>
        <v>30</v>
      </c>
      <c r="BQ64" s="16">
        <f t="shared" si="19"/>
        <v>0</v>
      </c>
      <c r="BR64" s="16">
        <f t="shared" si="0"/>
        <v>0</v>
      </c>
      <c r="BS64" s="16">
        <f t="shared" si="20"/>
        <v>0</v>
      </c>
      <c r="BT64" s="17"/>
      <c r="BU64" s="17"/>
      <c r="BV64" s="18">
        <f t="shared" si="21"/>
        <v>-30</v>
      </c>
      <c r="BW64" s="4"/>
      <c r="BX64" s="4">
        <f t="shared" si="22"/>
        <v>0</v>
      </c>
      <c r="BY64" s="4">
        <f t="shared" si="23"/>
        <v>0</v>
      </c>
      <c r="BZ64" s="4"/>
      <c r="CA64" s="4">
        <f t="shared" si="24"/>
        <v>0</v>
      </c>
      <c r="CD64" s="70">
        <f t="shared" si="25"/>
        <v>0.33333333333333304</v>
      </c>
    </row>
    <row r="65" spans="1:82" ht="15.75" x14ac:dyDescent="0.25">
      <c r="A65" s="8">
        <v>56</v>
      </c>
      <c r="B65" s="131" t="s">
        <v>214</v>
      </c>
      <c r="C65" s="129" t="s">
        <v>215</v>
      </c>
      <c r="D65" s="73"/>
      <c r="E65" s="20" t="s">
        <v>110</v>
      </c>
      <c r="F65" s="72"/>
      <c r="G65" s="8"/>
      <c r="H65" s="20" t="s">
        <v>25</v>
      </c>
      <c r="I65" s="20" t="s">
        <v>27</v>
      </c>
      <c r="J65" s="20" t="s">
        <v>25</v>
      </c>
      <c r="K65" s="20" t="s">
        <v>27</v>
      </c>
      <c r="L65" s="20" t="s">
        <v>27</v>
      </c>
      <c r="M65" s="20" t="s">
        <v>25</v>
      </c>
      <c r="N65" s="20" t="s">
        <v>24</v>
      </c>
      <c r="O65" s="20" t="s">
        <v>25</v>
      </c>
      <c r="P65" s="20" t="s">
        <v>27</v>
      </c>
      <c r="Q65" s="20" t="s">
        <v>25</v>
      </c>
      <c r="R65" s="90" t="s">
        <v>27</v>
      </c>
      <c r="S65" s="90" t="s">
        <v>27</v>
      </c>
      <c r="T65" s="90" t="s">
        <v>27</v>
      </c>
      <c r="U65" s="80" t="s">
        <v>24</v>
      </c>
      <c r="V65" s="80" t="s">
        <v>25</v>
      </c>
      <c r="W65" s="91" t="s">
        <v>25</v>
      </c>
      <c r="X65" s="91" t="s">
        <v>25</v>
      </c>
      <c r="Y65" s="91" t="s">
        <v>25</v>
      </c>
      <c r="Z65" s="80" t="s">
        <v>25</v>
      </c>
      <c r="AA65" s="80" t="s">
        <v>25</v>
      </c>
      <c r="AB65" s="80" t="s">
        <v>24</v>
      </c>
      <c r="AC65" s="80" t="s">
        <v>27</v>
      </c>
      <c r="AD65" s="80" t="s">
        <v>27</v>
      </c>
      <c r="AE65" s="80" t="s">
        <v>26</v>
      </c>
      <c r="AF65" s="80" t="s">
        <v>27</v>
      </c>
      <c r="AG65" s="80" t="s">
        <v>27</v>
      </c>
      <c r="AH65" s="76" t="s">
        <v>27</v>
      </c>
      <c r="AI65" s="75" t="s">
        <v>24</v>
      </c>
      <c r="AJ65" s="44" t="s">
        <v>25</v>
      </c>
      <c r="AK65" s="20" t="s">
        <v>25</v>
      </c>
      <c r="AL65" s="20" t="s">
        <v>25</v>
      </c>
      <c r="AM65" s="20" t="s">
        <v>25</v>
      </c>
      <c r="AN65" s="20" t="s">
        <v>25</v>
      </c>
      <c r="AO65" s="20" t="s">
        <v>25</v>
      </c>
      <c r="AP65" s="20" t="s">
        <v>24</v>
      </c>
      <c r="AQ65" s="20" t="s">
        <v>25</v>
      </c>
      <c r="AR65" s="20" t="s">
        <v>27</v>
      </c>
      <c r="AS65" s="20" t="s">
        <v>25</v>
      </c>
      <c r="AT65" s="20" t="s">
        <v>27</v>
      </c>
      <c r="AU65" s="20" t="s">
        <v>27</v>
      </c>
      <c r="AV65" s="20" t="s">
        <v>27</v>
      </c>
      <c r="AW65" s="20" t="s">
        <v>24</v>
      </c>
      <c r="AX65" s="20" t="s">
        <v>25</v>
      </c>
      <c r="AY65" s="77">
        <f t="shared" si="1"/>
        <v>15</v>
      </c>
      <c r="AZ65" s="8">
        <f t="shared" si="2"/>
        <v>9</v>
      </c>
      <c r="BA65" s="8">
        <f t="shared" si="3"/>
        <v>0</v>
      </c>
      <c r="BB65" s="8">
        <f t="shared" si="4"/>
        <v>0</v>
      </c>
      <c r="BC65" s="8">
        <f t="shared" si="5"/>
        <v>0</v>
      </c>
      <c r="BD65" s="8">
        <f t="shared" si="6"/>
        <v>0</v>
      </c>
      <c r="BE65" s="8">
        <f t="shared" si="7"/>
        <v>0</v>
      </c>
      <c r="BF65" s="8">
        <f t="shared" si="8"/>
        <v>0</v>
      </c>
      <c r="BG65" s="8">
        <f t="shared" si="9"/>
        <v>0</v>
      </c>
      <c r="BH65" s="14">
        <f t="shared" si="10"/>
        <v>0</v>
      </c>
      <c r="BI65" s="14">
        <f t="shared" si="11"/>
        <v>0</v>
      </c>
      <c r="BJ65" s="8">
        <f t="shared" si="12"/>
        <v>5</v>
      </c>
      <c r="BK65" s="8">
        <f t="shared" si="13"/>
        <v>1</v>
      </c>
      <c r="BL65" s="14">
        <f t="shared" si="14"/>
        <v>0</v>
      </c>
      <c r="BM65" s="8">
        <f t="shared" si="15"/>
        <v>0</v>
      </c>
      <c r="BN65" s="15">
        <f t="shared" si="16"/>
        <v>24</v>
      </c>
      <c r="BO65" s="18">
        <f t="shared" si="17"/>
        <v>5</v>
      </c>
      <c r="BP65" s="16">
        <f t="shared" si="18"/>
        <v>29</v>
      </c>
      <c r="BQ65" s="16">
        <f t="shared" si="19"/>
        <v>0</v>
      </c>
      <c r="BR65" s="16">
        <f t="shared" si="0"/>
        <v>0</v>
      </c>
      <c r="BS65" s="16">
        <f t="shared" si="20"/>
        <v>0</v>
      </c>
      <c r="BT65" s="17"/>
      <c r="BU65" s="17"/>
      <c r="BV65" s="18">
        <f t="shared" si="21"/>
        <v>-29</v>
      </c>
      <c r="BW65" s="4"/>
      <c r="BX65" s="4">
        <f t="shared" si="22"/>
        <v>0</v>
      </c>
      <c r="BY65" s="4">
        <f t="shared" si="23"/>
        <v>0</v>
      </c>
      <c r="BZ65" s="4"/>
      <c r="CA65" s="4">
        <f t="shared" si="24"/>
        <v>0</v>
      </c>
      <c r="CD65" s="70">
        <f t="shared" si="25"/>
        <v>-1</v>
      </c>
    </row>
    <row r="66" spans="1:82" ht="15.75" x14ac:dyDescent="0.25">
      <c r="A66" s="8">
        <v>57</v>
      </c>
      <c r="B66" s="131" t="s">
        <v>216</v>
      </c>
      <c r="C66" s="129" t="s">
        <v>217</v>
      </c>
      <c r="D66" s="73"/>
      <c r="E66" s="20" t="s">
        <v>110</v>
      </c>
      <c r="F66" s="72"/>
      <c r="G66" s="13"/>
      <c r="H66" s="20" t="s">
        <v>24</v>
      </c>
      <c r="I66" s="20" t="s">
        <v>26</v>
      </c>
      <c r="J66" s="20" t="s">
        <v>26</v>
      </c>
      <c r="K66" s="20" t="s">
        <v>26</v>
      </c>
      <c r="L66" s="20" t="s">
        <v>26</v>
      </c>
      <c r="M66" s="20" t="s">
        <v>26</v>
      </c>
      <c r="N66" s="20" t="s">
        <v>26</v>
      </c>
      <c r="O66" s="20" t="s">
        <v>26</v>
      </c>
      <c r="P66" s="20" t="s">
        <v>26</v>
      </c>
      <c r="Q66" s="20" t="s">
        <v>26</v>
      </c>
      <c r="R66" s="90" t="s">
        <v>26</v>
      </c>
      <c r="S66" s="90" t="s">
        <v>26</v>
      </c>
      <c r="T66" s="90" t="s">
        <v>26</v>
      </c>
      <c r="U66" s="80" t="s">
        <v>25</v>
      </c>
      <c r="V66" s="80" t="s">
        <v>26</v>
      </c>
      <c r="W66" s="91" t="s">
        <v>25</v>
      </c>
      <c r="X66" s="91" t="s">
        <v>25</v>
      </c>
      <c r="Y66" s="91" t="s">
        <v>25</v>
      </c>
      <c r="Z66" s="80" t="s">
        <v>25</v>
      </c>
      <c r="AA66" s="80" t="s">
        <v>25</v>
      </c>
      <c r="AB66" s="80" t="s">
        <v>25</v>
      </c>
      <c r="AC66" s="80" t="s">
        <v>24</v>
      </c>
      <c r="AD66" s="80" t="s">
        <v>25</v>
      </c>
      <c r="AE66" s="80" t="s">
        <v>25</v>
      </c>
      <c r="AF66" s="80" t="s">
        <v>25</v>
      </c>
      <c r="AG66" s="80" t="s">
        <v>25</v>
      </c>
      <c r="AH66" s="76" t="s">
        <v>25</v>
      </c>
      <c r="AI66" s="75" t="s">
        <v>25</v>
      </c>
      <c r="AJ66" s="44" t="s">
        <v>24</v>
      </c>
      <c r="AK66" s="20" t="s">
        <v>25</v>
      </c>
      <c r="AL66" s="20" t="s">
        <v>25</v>
      </c>
      <c r="AM66" s="20" t="s">
        <v>25</v>
      </c>
      <c r="AN66" s="20" t="s">
        <v>25</v>
      </c>
      <c r="AO66" s="20" t="s">
        <v>25</v>
      </c>
      <c r="AP66" s="20" t="s">
        <v>25</v>
      </c>
      <c r="AQ66" s="20" t="s">
        <v>24</v>
      </c>
      <c r="AR66" s="20" t="s">
        <v>25</v>
      </c>
      <c r="AS66" s="20" t="s">
        <v>25</v>
      </c>
      <c r="AT66" s="20" t="s">
        <v>25</v>
      </c>
      <c r="AU66" s="20" t="s">
        <v>25</v>
      </c>
      <c r="AV66" s="20" t="s">
        <v>25</v>
      </c>
      <c r="AW66" s="20" t="s">
        <v>25</v>
      </c>
      <c r="AX66" s="20" t="s">
        <v>24</v>
      </c>
      <c r="AY66" s="77">
        <f t="shared" si="1"/>
        <v>25</v>
      </c>
      <c r="AZ66" s="8">
        <f t="shared" si="2"/>
        <v>0</v>
      </c>
      <c r="BA66" s="8">
        <f t="shared" si="3"/>
        <v>0</v>
      </c>
      <c r="BB66" s="8">
        <f t="shared" si="4"/>
        <v>0</v>
      </c>
      <c r="BC66" s="8">
        <f t="shared" si="5"/>
        <v>0</v>
      </c>
      <c r="BD66" s="8">
        <f t="shared" si="6"/>
        <v>0</v>
      </c>
      <c r="BE66" s="8">
        <f t="shared" si="7"/>
        <v>0</v>
      </c>
      <c r="BF66" s="8">
        <f t="shared" si="8"/>
        <v>0</v>
      </c>
      <c r="BG66" s="8">
        <f t="shared" si="9"/>
        <v>0</v>
      </c>
      <c r="BH66" s="14">
        <f t="shared" si="10"/>
        <v>0</v>
      </c>
      <c r="BI66" s="14">
        <f t="shared" si="11"/>
        <v>0</v>
      </c>
      <c r="BJ66" s="8">
        <f t="shared" si="12"/>
        <v>4</v>
      </c>
      <c r="BK66" s="8">
        <f t="shared" si="13"/>
        <v>1</v>
      </c>
      <c r="BL66" s="14">
        <f t="shared" si="14"/>
        <v>0</v>
      </c>
      <c r="BM66" s="8">
        <f t="shared" si="15"/>
        <v>0</v>
      </c>
      <c r="BN66" s="15">
        <f t="shared" si="16"/>
        <v>25</v>
      </c>
      <c r="BO66" s="18">
        <f t="shared" si="17"/>
        <v>4</v>
      </c>
      <c r="BP66" s="16">
        <f t="shared" si="18"/>
        <v>29</v>
      </c>
      <c r="BQ66" s="16">
        <f t="shared" si="19"/>
        <v>0</v>
      </c>
      <c r="BR66" s="16">
        <f t="shared" si="0"/>
        <v>0</v>
      </c>
      <c r="BS66" s="16">
        <f t="shared" si="20"/>
        <v>0</v>
      </c>
      <c r="BT66" s="17"/>
      <c r="BU66" s="17"/>
      <c r="BV66" s="18">
        <f t="shared" si="21"/>
        <v>-29</v>
      </c>
      <c r="BW66" s="4"/>
      <c r="BX66" s="4">
        <f t="shared" si="22"/>
        <v>0</v>
      </c>
      <c r="BY66" s="4">
        <f t="shared" si="23"/>
        <v>0</v>
      </c>
      <c r="BZ66" s="4"/>
      <c r="CA66" s="4">
        <f t="shared" si="24"/>
        <v>0</v>
      </c>
      <c r="CD66" s="70">
        <f t="shared" si="25"/>
        <v>0.16666666666666696</v>
      </c>
    </row>
    <row r="67" spans="1:82" ht="15.75" x14ac:dyDescent="0.25">
      <c r="A67" s="8">
        <v>58</v>
      </c>
      <c r="B67" s="131" t="s">
        <v>218</v>
      </c>
      <c r="C67" s="129" t="s">
        <v>219</v>
      </c>
      <c r="D67" s="73"/>
      <c r="E67" s="20" t="s">
        <v>110</v>
      </c>
      <c r="F67" s="72"/>
      <c r="G67" s="13"/>
      <c r="H67" s="20" t="s">
        <v>25</v>
      </c>
      <c r="I67" s="20" t="s">
        <v>25</v>
      </c>
      <c r="J67" s="20" t="s">
        <v>24</v>
      </c>
      <c r="K67" s="20" t="s">
        <v>25</v>
      </c>
      <c r="L67" s="20" t="s">
        <v>25</v>
      </c>
      <c r="M67" s="20" t="s">
        <v>25</v>
      </c>
      <c r="N67" s="20" t="s">
        <v>25</v>
      </c>
      <c r="O67" s="20" t="s">
        <v>25</v>
      </c>
      <c r="P67" s="20" t="s">
        <v>25</v>
      </c>
      <c r="Q67" s="20" t="s">
        <v>24</v>
      </c>
      <c r="R67" s="90" t="s">
        <v>25</v>
      </c>
      <c r="S67" s="90" t="s">
        <v>25</v>
      </c>
      <c r="T67" s="90" t="s">
        <v>25</v>
      </c>
      <c r="U67" s="80" t="s">
        <v>25</v>
      </c>
      <c r="V67" s="80" t="s">
        <v>25</v>
      </c>
      <c r="W67" s="91" t="s">
        <v>25</v>
      </c>
      <c r="X67" s="91" t="s">
        <v>24</v>
      </c>
      <c r="Y67" s="91" t="s">
        <v>25</v>
      </c>
      <c r="Z67" s="80" t="s">
        <v>25</v>
      </c>
      <c r="AA67" s="80" t="s">
        <v>25</v>
      </c>
      <c r="AB67" s="80" t="s">
        <v>25</v>
      </c>
      <c r="AC67" s="80" t="s">
        <v>26</v>
      </c>
      <c r="AD67" s="80" t="s">
        <v>25</v>
      </c>
      <c r="AE67" s="80" t="s">
        <v>24</v>
      </c>
      <c r="AF67" s="80" t="s">
        <v>25</v>
      </c>
      <c r="AG67" s="80" t="s">
        <v>25</v>
      </c>
      <c r="AH67" s="76" t="s">
        <v>25</v>
      </c>
      <c r="AI67" s="75" t="s">
        <v>25</v>
      </c>
      <c r="AJ67" s="44" t="s">
        <v>28</v>
      </c>
      <c r="AK67" s="20" t="s">
        <v>26</v>
      </c>
      <c r="AL67" s="20" t="s">
        <v>24</v>
      </c>
      <c r="AM67" s="20" t="s">
        <v>25</v>
      </c>
      <c r="AN67" s="20" t="s">
        <v>25</v>
      </c>
      <c r="AO67" s="20" t="s">
        <v>25</v>
      </c>
      <c r="AP67" s="20" t="s">
        <v>25</v>
      </c>
      <c r="AQ67" s="20" t="s">
        <v>25</v>
      </c>
      <c r="AR67" s="20" t="s">
        <v>25</v>
      </c>
      <c r="AS67" s="20" t="s">
        <v>24</v>
      </c>
      <c r="AT67" s="20" t="s">
        <v>25</v>
      </c>
      <c r="AU67" s="20" t="s">
        <v>25</v>
      </c>
      <c r="AV67" s="20" t="s">
        <v>25</v>
      </c>
      <c r="AW67" s="20" t="s">
        <v>25</v>
      </c>
      <c r="AX67" s="20" t="s">
        <v>25</v>
      </c>
      <c r="AY67" s="77">
        <f t="shared" si="1"/>
        <v>23</v>
      </c>
      <c r="AZ67" s="8">
        <f t="shared" si="2"/>
        <v>0</v>
      </c>
      <c r="BA67" s="8">
        <f t="shared" si="3"/>
        <v>1</v>
      </c>
      <c r="BB67" s="8">
        <f t="shared" si="4"/>
        <v>0</v>
      </c>
      <c r="BC67" s="8">
        <f t="shared" si="5"/>
        <v>0</v>
      </c>
      <c r="BD67" s="8">
        <f t="shared" si="6"/>
        <v>0</v>
      </c>
      <c r="BE67" s="8">
        <f t="shared" si="7"/>
        <v>0</v>
      </c>
      <c r="BF67" s="8">
        <f t="shared" si="8"/>
        <v>0</v>
      </c>
      <c r="BG67" s="8">
        <f t="shared" si="9"/>
        <v>0</v>
      </c>
      <c r="BH67" s="14">
        <f t="shared" si="10"/>
        <v>0</v>
      </c>
      <c r="BI67" s="14">
        <f t="shared" si="11"/>
        <v>0</v>
      </c>
      <c r="BJ67" s="8">
        <f t="shared" si="12"/>
        <v>4</v>
      </c>
      <c r="BK67" s="8">
        <f t="shared" si="13"/>
        <v>2</v>
      </c>
      <c r="BL67" s="14">
        <f t="shared" si="14"/>
        <v>0</v>
      </c>
      <c r="BM67" s="8">
        <f t="shared" si="15"/>
        <v>0</v>
      </c>
      <c r="BN67" s="15">
        <f t="shared" si="16"/>
        <v>24</v>
      </c>
      <c r="BO67" s="18">
        <f t="shared" si="17"/>
        <v>4</v>
      </c>
      <c r="BP67" s="16">
        <f t="shared" si="18"/>
        <v>28</v>
      </c>
      <c r="BQ67" s="16">
        <f t="shared" si="19"/>
        <v>0</v>
      </c>
      <c r="BR67" s="16">
        <f t="shared" si="0"/>
        <v>0</v>
      </c>
      <c r="BS67" s="16">
        <f t="shared" si="20"/>
        <v>0</v>
      </c>
      <c r="BT67" s="17"/>
      <c r="BU67" s="17"/>
      <c r="BV67" s="18">
        <f t="shared" si="21"/>
        <v>-28</v>
      </c>
      <c r="BW67" s="4"/>
      <c r="BX67" s="4">
        <f t="shared" si="22"/>
        <v>0</v>
      </c>
      <c r="BY67" s="4">
        <f t="shared" si="23"/>
        <v>0</v>
      </c>
      <c r="BZ67" s="4"/>
      <c r="CA67" s="4">
        <f t="shared" si="24"/>
        <v>0</v>
      </c>
      <c r="CD67" s="70">
        <f t="shared" si="25"/>
        <v>0</v>
      </c>
    </row>
    <row r="68" spans="1:82" ht="15.75" x14ac:dyDescent="0.25">
      <c r="A68" s="8">
        <v>59</v>
      </c>
      <c r="B68" s="131" t="s">
        <v>220</v>
      </c>
      <c r="C68" s="131" t="s">
        <v>221</v>
      </c>
      <c r="D68" s="73"/>
      <c r="E68" s="20" t="s">
        <v>110</v>
      </c>
      <c r="F68" s="72"/>
      <c r="G68" s="13"/>
      <c r="H68" s="20" t="s">
        <v>28</v>
      </c>
      <c r="I68" s="20" t="s">
        <v>28</v>
      </c>
      <c r="J68" s="20" t="s">
        <v>28</v>
      </c>
      <c r="K68" s="20" t="s">
        <v>24</v>
      </c>
      <c r="L68" s="20" t="s">
        <v>25</v>
      </c>
      <c r="M68" s="20" t="s">
        <v>25</v>
      </c>
      <c r="N68" s="20" t="s">
        <v>28</v>
      </c>
      <c r="O68" s="20" t="s">
        <v>28</v>
      </c>
      <c r="P68" s="20" t="s">
        <v>28</v>
      </c>
      <c r="Q68" s="20" t="s">
        <v>28</v>
      </c>
      <c r="R68" s="90" t="s">
        <v>24</v>
      </c>
      <c r="S68" s="90" t="s">
        <v>25</v>
      </c>
      <c r="T68" s="90" t="s">
        <v>28</v>
      </c>
      <c r="U68" s="80" t="s">
        <v>27</v>
      </c>
      <c r="V68" s="80" t="s">
        <v>27</v>
      </c>
      <c r="W68" s="91" t="s">
        <v>27</v>
      </c>
      <c r="X68" s="91" t="s">
        <v>28</v>
      </c>
      <c r="Y68" s="91" t="s">
        <v>24</v>
      </c>
      <c r="Z68" s="80" t="s">
        <v>27</v>
      </c>
      <c r="AA68" s="80" t="s">
        <v>25</v>
      </c>
      <c r="AB68" s="80" t="s">
        <v>27</v>
      </c>
      <c r="AC68" s="80" t="s">
        <v>27</v>
      </c>
      <c r="AD68" s="80" t="s">
        <v>27</v>
      </c>
      <c r="AE68" s="80" t="s">
        <v>25</v>
      </c>
      <c r="AF68" s="80" t="s">
        <v>24</v>
      </c>
      <c r="AG68" s="80" t="s">
        <v>25</v>
      </c>
      <c r="AH68" s="76" t="s">
        <v>25</v>
      </c>
      <c r="AI68" s="75" t="s">
        <v>28</v>
      </c>
      <c r="AJ68" s="44" t="s">
        <v>26</v>
      </c>
      <c r="AK68" s="20" t="s">
        <v>25</v>
      </c>
      <c r="AL68" s="20" t="s">
        <v>27</v>
      </c>
      <c r="AM68" s="20" t="s">
        <v>24</v>
      </c>
      <c r="AN68" s="20" t="s">
        <v>27</v>
      </c>
      <c r="AO68" s="20" t="s">
        <v>25</v>
      </c>
      <c r="AP68" s="20" t="s">
        <v>28</v>
      </c>
      <c r="AQ68" s="20" t="s">
        <v>28</v>
      </c>
      <c r="AR68" s="20" t="s">
        <v>28</v>
      </c>
      <c r="AS68" s="20" t="s">
        <v>28</v>
      </c>
      <c r="AT68" s="20" t="s">
        <v>24</v>
      </c>
      <c r="AU68" s="20" t="s">
        <v>28</v>
      </c>
      <c r="AV68" s="20" t="s">
        <v>28</v>
      </c>
      <c r="AW68" s="20" t="s">
        <v>27</v>
      </c>
      <c r="AX68" s="20" t="s">
        <v>28</v>
      </c>
      <c r="AY68" s="77">
        <f t="shared" si="1"/>
        <v>6</v>
      </c>
      <c r="AZ68" s="8">
        <f t="shared" si="2"/>
        <v>10</v>
      </c>
      <c r="BA68" s="8">
        <f t="shared" si="3"/>
        <v>9</v>
      </c>
      <c r="BB68" s="8">
        <f t="shared" si="4"/>
        <v>0</v>
      </c>
      <c r="BC68" s="8">
        <f t="shared" si="5"/>
        <v>0</v>
      </c>
      <c r="BD68" s="8">
        <f t="shared" si="6"/>
        <v>0</v>
      </c>
      <c r="BE68" s="8">
        <f t="shared" si="7"/>
        <v>0</v>
      </c>
      <c r="BF68" s="8">
        <f t="shared" si="8"/>
        <v>0</v>
      </c>
      <c r="BG68" s="8">
        <f t="shared" si="9"/>
        <v>0</v>
      </c>
      <c r="BH68" s="14">
        <f t="shared" si="10"/>
        <v>0</v>
      </c>
      <c r="BI68" s="14">
        <f t="shared" si="11"/>
        <v>0</v>
      </c>
      <c r="BJ68" s="8">
        <f t="shared" si="12"/>
        <v>4</v>
      </c>
      <c r="BK68" s="8">
        <f t="shared" si="13"/>
        <v>1</v>
      </c>
      <c r="BL68" s="14">
        <f t="shared" si="14"/>
        <v>0</v>
      </c>
      <c r="BM68" s="8">
        <f t="shared" si="15"/>
        <v>0</v>
      </c>
      <c r="BN68" s="15">
        <f t="shared" si="16"/>
        <v>25</v>
      </c>
      <c r="BO68" s="18">
        <f t="shared" si="17"/>
        <v>4</v>
      </c>
      <c r="BP68" s="16">
        <f t="shared" si="18"/>
        <v>29</v>
      </c>
      <c r="BQ68" s="16">
        <f t="shared" si="19"/>
        <v>0</v>
      </c>
      <c r="BR68" s="16">
        <f t="shared" si="0"/>
        <v>0</v>
      </c>
      <c r="BS68" s="16">
        <f t="shared" si="20"/>
        <v>0</v>
      </c>
      <c r="BT68" s="17"/>
      <c r="BU68" s="17"/>
      <c r="BV68" s="18">
        <f t="shared" si="21"/>
        <v>-29</v>
      </c>
      <c r="BW68" s="4"/>
      <c r="BX68" s="4">
        <f t="shared" si="22"/>
        <v>0</v>
      </c>
      <c r="BY68" s="4">
        <f t="shared" si="23"/>
        <v>0</v>
      </c>
      <c r="BZ68" s="4"/>
      <c r="CA68" s="4">
        <f t="shared" si="24"/>
        <v>0</v>
      </c>
      <c r="CD68" s="70">
        <f t="shared" si="25"/>
        <v>0.16666666666666696</v>
      </c>
    </row>
    <row r="69" spans="1:82" ht="15.75" x14ac:dyDescent="0.25">
      <c r="A69" s="8">
        <v>60</v>
      </c>
      <c r="B69" s="131" t="s">
        <v>222</v>
      </c>
      <c r="C69" s="129" t="s">
        <v>223</v>
      </c>
      <c r="D69" s="73"/>
      <c r="E69" s="20" t="s">
        <v>110</v>
      </c>
      <c r="F69" s="72"/>
      <c r="G69" s="13"/>
      <c r="H69" s="20" t="s">
        <v>25</v>
      </c>
      <c r="I69" s="20" t="s">
        <v>27</v>
      </c>
      <c r="J69" s="20" t="s">
        <v>26</v>
      </c>
      <c r="K69" s="20" t="s">
        <v>26</v>
      </c>
      <c r="L69" s="20" t="s">
        <v>26</v>
      </c>
      <c r="M69" s="20" t="s">
        <v>27</v>
      </c>
      <c r="N69" s="20" t="s">
        <v>27</v>
      </c>
      <c r="O69" s="20" t="s">
        <v>27</v>
      </c>
      <c r="P69" s="20" t="s">
        <v>25</v>
      </c>
      <c r="Q69" s="20" t="s">
        <v>25</v>
      </c>
      <c r="R69" s="90" t="s">
        <v>24</v>
      </c>
      <c r="S69" s="90" t="s">
        <v>26</v>
      </c>
      <c r="T69" s="90" t="s">
        <v>26</v>
      </c>
      <c r="U69" s="80" t="s">
        <v>27</v>
      </c>
      <c r="V69" s="80" t="s">
        <v>28</v>
      </c>
      <c r="W69" s="91" t="s">
        <v>27</v>
      </c>
      <c r="X69" s="91" t="s">
        <v>25</v>
      </c>
      <c r="Y69" s="91" t="s">
        <v>27</v>
      </c>
      <c r="Z69" s="80" t="s">
        <v>24</v>
      </c>
      <c r="AA69" s="80" t="s">
        <v>25</v>
      </c>
      <c r="AB69" s="80" t="s">
        <v>28</v>
      </c>
      <c r="AC69" s="80" t="s">
        <v>28</v>
      </c>
      <c r="AD69" s="80" t="s">
        <v>28</v>
      </c>
      <c r="AE69" s="80" t="s">
        <v>27</v>
      </c>
      <c r="AF69" s="80" t="s">
        <v>27</v>
      </c>
      <c r="AG69" s="80" t="s">
        <v>24</v>
      </c>
      <c r="AH69" s="76" t="s">
        <v>25</v>
      </c>
      <c r="AI69" s="75" t="s">
        <v>25</v>
      </c>
      <c r="AJ69" s="44" t="s">
        <v>25</v>
      </c>
      <c r="AK69" s="20" t="s">
        <v>25</v>
      </c>
      <c r="AL69" s="20" t="s">
        <v>25</v>
      </c>
      <c r="AM69" s="20" t="s">
        <v>25</v>
      </c>
      <c r="AN69" s="20" t="s">
        <v>24</v>
      </c>
      <c r="AO69" s="20" t="s">
        <v>26</v>
      </c>
      <c r="AP69" s="20" t="s">
        <v>26</v>
      </c>
      <c r="AQ69" s="20" t="s">
        <v>26</v>
      </c>
      <c r="AR69" s="20" t="s">
        <v>27</v>
      </c>
      <c r="AS69" s="20" t="s">
        <v>27</v>
      </c>
      <c r="AT69" s="20" t="s">
        <v>27</v>
      </c>
      <c r="AU69" s="20" t="s">
        <v>24</v>
      </c>
      <c r="AV69" s="20" t="s">
        <v>25</v>
      </c>
      <c r="AW69" s="20" t="s">
        <v>27</v>
      </c>
      <c r="AX69" s="20" t="s">
        <v>27</v>
      </c>
      <c r="AY69" s="77">
        <f t="shared" si="1"/>
        <v>9</v>
      </c>
      <c r="AZ69" s="8">
        <f t="shared" si="2"/>
        <v>10</v>
      </c>
      <c r="BA69" s="8">
        <f t="shared" si="3"/>
        <v>4</v>
      </c>
      <c r="BB69" s="8">
        <f t="shared" si="4"/>
        <v>0</v>
      </c>
      <c r="BC69" s="8">
        <f t="shared" si="5"/>
        <v>0</v>
      </c>
      <c r="BD69" s="8">
        <f t="shared" si="6"/>
        <v>0</v>
      </c>
      <c r="BE69" s="8">
        <f t="shared" si="7"/>
        <v>0</v>
      </c>
      <c r="BF69" s="8">
        <f t="shared" si="8"/>
        <v>0</v>
      </c>
      <c r="BG69" s="8">
        <f t="shared" si="9"/>
        <v>0</v>
      </c>
      <c r="BH69" s="14">
        <f t="shared" si="10"/>
        <v>0</v>
      </c>
      <c r="BI69" s="14">
        <f t="shared" si="11"/>
        <v>0</v>
      </c>
      <c r="BJ69" s="8">
        <f t="shared" si="12"/>
        <v>4</v>
      </c>
      <c r="BK69" s="8">
        <f t="shared" si="13"/>
        <v>3</v>
      </c>
      <c r="BL69" s="14">
        <f t="shared" si="14"/>
        <v>0</v>
      </c>
      <c r="BM69" s="8">
        <f t="shared" si="15"/>
        <v>0</v>
      </c>
      <c r="BN69" s="15">
        <f t="shared" si="16"/>
        <v>23</v>
      </c>
      <c r="BO69" s="18">
        <f t="shared" si="17"/>
        <v>4</v>
      </c>
      <c r="BP69" s="16">
        <f t="shared" ref="BP69:BP101" si="26">BN69+BH69+BI69+BJ69</f>
        <v>27</v>
      </c>
      <c r="BQ69" s="16">
        <f t="shared" ref="BQ69:BQ101" si="27">BD69+BE69+BF69+BG69+BH69</f>
        <v>0</v>
      </c>
      <c r="BR69" s="16">
        <f t="shared" ref="BR69:BR101" si="28">BI69</f>
        <v>0</v>
      </c>
      <c r="BS69" s="16">
        <f t="shared" ref="BS69:BS101" si="29">BM69+BL69</f>
        <v>0</v>
      </c>
      <c r="BT69" s="17"/>
      <c r="BU69" s="17"/>
      <c r="BV69" s="18">
        <f t="shared" ref="BV69:BV101" si="30">BU69-BP69</f>
        <v>-27</v>
      </c>
      <c r="BW69" s="4"/>
      <c r="BX69" s="4">
        <f t="shared" ref="BX69:BX101" si="31">(BQ69+BR69*2)*8</f>
        <v>0</v>
      </c>
      <c r="BY69" s="4">
        <f t="shared" ref="BY69:BY101" si="32">BX69*BW69</f>
        <v>0</v>
      </c>
      <c r="BZ69" s="4"/>
      <c r="CA69" s="4">
        <f t="shared" ref="CA69:CA101" si="33">BZ69-BY69</f>
        <v>0</v>
      </c>
      <c r="CD69" s="70">
        <f t="shared" si="25"/>
        <v>-0.16666666666666652</v>
      </c>
    </row>
    <row r="70" spans="1:82" ht="15.75" x14ac:dyDescent="0.25">
      <c r="A70" s="8">
        <v>61</v>
      </c>
      <c r="B70" s="131" t="s">
        <v>224</v>
      </c>
      <c r="C70" s="129" t="s">
        <v>225</v>
      </c>
      <c r="D70" s="73"/>
      <c r="E70" s="20" t="s">
        <v>110</v>
      </c>
      <c r="F70" s="72"/>
      <c r="G70" s="13"/>
      <c r="H70" s="20" t="s">
        <v>26</v>
      </c>
      <c r="I70" s="20" t="s">
        <v>28</v>
      </c>
      <c r="J70" s="20" t="s">
        <v>28</v>
      </c>
      <c r="K70" s="20" t="s">
        <v>28</v>
      </c>
      <c r="L70" s="20" t="s">
        <v>27</v>
      </c>
      <c r="M70" s="20" t="s">
        <v>24</v>
      </c>
      <c r="N70" s="20" t="s">
        <v>25</v>
      </c>
      <c r="O70" s="20" t="s">
        <v>25</v>
      </c>
      <c r="P70" s="20" t="s">
        <v>25</v>
      </c>
      <c r="Q70" s="20" t="s">
        <v>25</v>
      </c>
      <c r="R70" s="90" t="s">
        <v>25</v>
      </c>
      <c r="S70" s="90" t="s">
        <v>25</v>
      </c>
      <c r="T70" s="90" t="s">
        <v>24</v>
      </c>
      <c r="U70" s="80" t="s">
        <v>25</v>
      </c>
      <c r="V70" s="80" t="s">
        <v>25</v>
      </c>
      <c r="W70" s="91" t="s">
        <v>25</v>
      </c>
      <c r="X70" s="91" t="s">
        <v>25</v>
      </c>
      <c r="Y70" s="91" t="s">
        <v>25</v>
      </c>
      <c r="Z70" s="80" t="s">
        <v>25</v>
      </c>
      <c r="AA70" s="80" t="s">
        <v>24</v>
      </c>
      <c r="AB70" s="80" t="s">
        <v>27</v>
      </c>
      <c r="AC70" s="80" t="s">
        <v>27</v>
      </c>
      <c r="AD70" s="80" t="s">
        <v>27</v>
      </c>
      <c r="AE70" s="80" t="s">
        <v>27</v>
      </c>
      <c r="AF70" s="80" t="s">
        <v>27</v>
      </c>
      <c r="AG70" s="81" t="s">
        <v>27</v>
      </c>
      <c r="AH70" s="88" t="s">
        <v>24</v>
      </c>
      <c r="AI70" s="75" t="s">
        <v>27</v>
      </c>
      <c r="AJ70" s="44" t="s">
        <v>28</v>
      </c>
      <c r="AK70" s="20" t="s">
        <v>28</v>
      </c>
      <c r="AL70" s="20" t="s">
        <v>28</v>
      </c>
      <c r="AM70" s="20" t="s">
        <v>28</v>
      </c>
      <c r="AN70" s="20" t="s">
        <v>26</v>
      </c>
      <c r="AO70" s="20" t="s">
        <v>24</v>
      </c>
      <c r="AP70" s="20" t="s">
        <v>25</v>
      </c>
      <c r="AQ70" s="20" t="s">
        <v>25</v>
      </c>
      <c r="AR70" s="20" t="s">
        <v>25</v>
      </c>
      <c r="AS70" s="20" t="s">
        <v>25</v>
      </c>
      <c r="AT70" s="20" t="s">
        <v>25</v>
      </c>
      <c r="AU70" s="20" t="s">
        <v>25</v>
      </c>
      <c r="AV70" s="20" t="s">
        <v>24</v>
      </c>
      <c r="AW70" s="20" t="s">
        <v>25</v>
      </c>
      <c r="AX70" s="20" t="s">
        <v>25</v>
      </c>
      <c r="AY70" s="77">
        <f t="shared" si="1"/>
        <v>14</v>
      </c>
      <c r="AZ70" s="8">
        <f t="shared" si="2"/>
        <v>7</v>
      </c>
      <c r="BA70" s="8">
        <f t="shared" si="3"/>
        <v>4</v>
      </c>
      <c r="BB70" s="8">
        <f t="shared" si="4"/>
        <v>0</v>
      </c>
      <c r="BC70" s="8">
        <f t="shared" si="5"/>
        <v>0</v>
      </c>
      <c r="BD70" s="8">
        <f t="shared" si="6"/>
        <v>0</v>
      </c>
      <c r="BE70" s="8">
        <f t="shared" si="7"/>
        <v>0</v>
      </c>
      <c r="BF70" s="8">
        <f t="shared" si="8"/>
        <v>0</v>
      </c>
      <c r="BG70" s="8">
        <f t="shared" si="9"/>
        <v>0</v>
      </c>
      <c r="BH70" s="14">
        <f t="shared" si="10"/>
        <v>0</v>
      </c>
      <c r="BI70" s="14">
        <f t="shared" si="11"/>
        <v>0</v>
      </c>
      <c r="BJ70" s="8">
        <f t="shared" si="12"/>
        <v>4</v>
      </c>
      <c r="BK70" s="8">
        <f t="shared" si="13"/>
        <v>1</v>
      </c>
      <c r="BL70" s="14">
        <f t="shared" si="14"/>
        <v>0</v>
      </c>
      <c r="BM70" s="8">
        <f t="shared" si="15"/>
        <v>0</v>
      </c>
      <c r="BN70" s="15">
        <f t="shared" si="16"/>
        <v>25</v>
      </c>
      <c r="BO70" s="18">
        <f t="shared" si="17"/>
        <v>4</v>
      </c>
      <c r="BP70" s="16">
        <f t="shared" si="26"/>
        <v>29</v>
      </c>
      <c r="BQ70" s="16">
        <f t="shared" si="27"/>
        <v>0</v>
      </c>
      <c r="BR70" s="16">
        <f t="shared" si="28"/>
        <v>0</v>
      </c>
      <c r="BS70" s="16">
        <f t="shared" si="29"/>
        <v>0</v>
      </c>
      <c r="BT70" s="17"/>
      <c r="BU70" s="17"/>
      <c r="BV70" s="18">
        <f t="shared" si="30"/>
        <v>-29</v>
      </c>
      <c r="BW70" s="4"/>
      <c r="BX70" s="4">
        <f t="shared" si="31"/>
        <v>0</v>
      </c>
      <c r="BY70" s="4">
        <f t="shared" si="32"/>
        <v>0</v>
      </c>
      <c r="BZ70" s="4"/>
      <c r="CA70" s="4">
        <f t="shared" si="33"/>
        <v>0</v>
      </c>
      <c r="CD70" s="70">
        <f t="shared" si="25"/>
        <v>0.16666666666666696</v>
      </c>
    </row>
    <row r="71" spans="1:82" ht="15.75" x14ac:dyDescent="0.25">
      <c r="A71" s="8">
        <v>62</v>
      </c>
      <c r="B71" s="131" t="s">
        <v>226</v>
      </c>
      <c r="C71" s="129" t="s">
        <v>227</v>
      </c>
      <c r="D71" s="73"/>
      <c r="E71" s="20" t="s">
        <v>110</v>
      </c>
      <c r="F71" s="72"/>
      <c r="G71" s="13"/>
      <c r="H71" s="20" t="s">
        <v>25</v>
      </c>
      <c r="I71" s="20" t="s">
        <v>25</v>
      </c>
      <c r="J71" s="20" t="s">
        <v>25</v>
      </c>
      <c r="K71" s="20" t="s">
        <v>25</v>
      </c>
      <c r="L71" s="20" t="s">
        <v>25</v>
      </c>
      <c r="M71" s="20" t="s">
        <v>25</v>
      </c>
      <c r="N71" s="20" t="s">
        <v>24</v>
      </c>
      <c r="O71" s="20" t="s">
        <v>25</v>
      </c>
      <c r="P71" s="20" t="s">
        <v>25</v>
      </c>
      <c r="Q71" s="20" t="s">
        <v>25</v>
      </c>
      <c r="R71" s="90" t="s">
        <v>25</v>
      </c>
      <c r="S71" s="90" t="s">
        <v>28</v>
      </c>
      <c r="T71" s="90" t="s">
        <v>27</v>
      </c>
      <c r="U71" s="80" t="s">
        <v>28</v>
      </c>
      <c r="V71" s="80" t="s">
        <v>24</v>
      </c>
      <c r="W71" s="91" t="s">
        <v>28</v>
      </c>
      <c r="X71" s="91" t="s">
        <v>28</v>
      </c>
      <c r="Y71" s="91" t="s">
        <v>28</v>
      </c>
      <c r="Z71" s="80" t="s">
        <v>28</v>
      </c>
      <c r="AA71" s="80" t="s">
        <v>28</v>
      </c>
      <c r="AB71" s="80" t="s">
        <v>24</v>
      </c>
      <c r="AC71" s="80" t="s">
        <v>25</v>
      </c>
      <c r="AD71" s="80" t="s">
        <v>25</v>
      </c>
      <c r="AE71" s="80" t="s">
        <v>25</v>
      </c>
      <c r="AF71" s="80" t="s">
        <v>25</v>
      </c>
      <c r="AG71" s="80" t="s">
        <v>25</v>
      </c>
      <c r="AH71" s="76" t="s">
        <v>27</v>
      </c>
      <c r="AI71" s="75" t="s">
        <v>24</v>
      </c>
      <c r="AJ71" s="44" t="s">
        <v>25</v>
      </c>
      <c r="AK71" s="20" t="s">
        <v>25</v>
      </c>
      <c r="AL71" s="20" t="s">
        <v>25</v>
      </c>
      <c r="AM71" s="20" t="s">
        <v>25</v>
      </c>
      <c r="AN71" s="20" t="s">
        <v>25</v>
      </c>
      <c r="AO71" s="20" t="s">
        <v>27</v>
      </c>
      <c r="AP71" s="20" t="s">
        <v>27</v>
      </c>
      <c r="AQ71" s="20" t="s">
        <v>28</v>
      </c>
      <c r="AR71" s="20" t="s">
        <v>28</v>
      </c>
      <c r="AS71" s="20" t="s">
        <v>24</v>
      </c>
      <c r="AT71" s="20" t="s">
        <v>27</v>
      </c>
      <c r="AU71" s="20" t="s">
        <v>27</v>
      </c>
      <c r="AV71" s="20" t="s">
        <v>27</v>
      </c>
      <c r="AW71" s="20" t="s">
        <v>27</v>
      </c>
      <c r="AX71" s="20" t="s">
        <v>27</v>
      </c>
      <c r="AY71" s="77">
        <f t="shared" si="1"/>
        <v>10</v>
      </c>
      <c r="AZ71" s="8">
        <f t="shared" si="2"/>
        <v>8</v>
      </c>
      <c r="BA71" s="8">
        <f t="shared" si="3"/>
        <v>8</v>
      </c>
      <c r="BB71" s="8">
        <f t="shared" si="4"/>
        <v>0</v>
      </c>
      <c r="BC71" s="8">
        <f t="shared" si="5"/>
        <v>0</v>
      </c>
      <c r="BD71" s="8">
        <f t="shared" si="6"/>
        <v>0</v>
      </c>
      <c r="BE71" s="8">
        <f t="shared" si="7"/>
        <v>0</v>
      </c>
      <c r="BF71" s="8">
        <f t="shared" si="8"/>
        <v>0</v>
      </c>
      <c r="BG71" s="8">
        <f t="shared" si="9"/>
        <v>0</v>
      </c>
      <c r="BH71" s="14">
        <f t="shared" si="10"/>
        <v>0</v>
      </c>
      <c r="BI71" s="14">
        <f t="shared" si="11"/>
        <v>0</v>
      </c>
      <c r="BJ71" s="8">
        <f t="shared" si="12"/>
        <v>4</v>
      </c>
      <c r="BK71" s="8">
        <f t="shared" si="13"/>
        <v>0</v>
      </c>
      <c r="BL71" s="14">
        <f t="shared" si="14"/>
        <v>0</v>
      </c>
      <c r="BM71" s="8">
        <f t="shared" si="15"/>
        <v>0</v>
      </c>
      <c r="BN71" s="15">
        <f t="shared" si="16"/>
        <v>26</v>
      </c>
      <c r="BO71" s="18">
        <f t="shared" ref="BO71:BO101" si="34">BP71-BN71</f>
        <v>4</v>
      </c>
      <c r="BP71" s="16">
        <f t="shared" si="26"/>
        <v>30</v>
      </c>
      <c r="BQ71" s="16">
        <f t="shared" si="27"/>
        <v>0</v>
      </c>
      <c r="BR71" s="16">
        <f t="shared" si="28"/>
        <v>0</v>
      </c>
      <c r="BS71" s="16">
        <f t="shared" si="29"/>
        <v>0</v>
      </c>
      <c r="BT71" s="17"/>
      <c r="BU71" s="17"/>
      <c r="BV71" s="18">
        <f t="shared" si="30"/>
        <v>-30</v>
      </c>
      <c r="BW71" s="4"/>
      <c r="BX71" s="4">
        <f t="shared" si="31"/>
        <v>0</v>
      </c>
      <c r="BY71" s="4">
        <f t="shared" si="32"/>
        <v>0</v>
      </c>
      <c r="BZ71" s="4"/>
      <c r="CA71" s="4">
        <f t="shared" si="33"/>
        <v>0</v>
      </c>
      <c r="CD71" s="70">
        <f t="shared" ref="CD71:CD101" si="35">(BN71/6)-BO71</f>
        <v>0.33333333333333304</v>
      </c>
    </row>
    <row r="72" spans="1:82" ht="15.75" x14ac:dyDescent="0.25">
      <c r="A72" s="8">
        <v>63</v>
      </c>
      <c r="B72" s="138" t="s">
        <v>228</v>
      </c>
      <c r="C72" s="132" t="s">
        <v>229</v>
      </c>
      <c r="D72" s="73"/>
      <c r="E72" s="20" t="s">
        <v>110</v>
      </c>
      <c r="F72" s="72"/>
      <c r="G72" s="13"/>
      <c r="H72" s="20" t="s">
        <v>26</v>
      </c>
      <c r="I72" s="20" t="s">
        <v>24</v>
      </c>
      <c r="J72" s="20" t="s">
        <v>25</v>
      </c>
      <c r="K72" s="20" t="s">
        <v>25</v>
      </c>
      <c r="L72" s="20" t="s">
        <v>25</v>
      </c>
      <c r="M72" s="20" t="s">
        <v>25</v>
      </c>
      <c r="N72" s="20" t="s">
        <v>25</v>
      </c>
      <c r="O72" s="20" t="s">
        <v>25</v>
      </c>
      <c r="P72" s="20" t="s">
        <v>24</v>
      </c>
      <c r="Q72" s="20" t="s">
        <v>25</v>
      </c>
      <c r="R72" s="90" t="s">
        <v>25</v>
      </c>
      <c r="S72" s="90" t="s">
        <v>25</v>
      </c>
      <c r="T72" s="90" t="s">
        <v>25</v>
      </c>
      <c r="U72" s="80" t="s">
        <v>25</v>
      </c>
      <c r="V72" s="80" t="s">
        <v>25</v>
      </c>
      <c r="W72" s="91" t="s">
        <v>24</v>
      </c>
      <c r="X72" s="91" t="s">
        <v>25</v>
      </c>
      <c r="Y72" s="91" t="s">
        <v>25</v>
      </c>
      <c r="Z72" s="80" t="s">
        <v>25</v>
      </c>
      <c r="AA72" s="80" t="s">
        <v>25</v>
      </c>
      <c r="AB72" s="80" t="s">
        <v>25</v>
      </c>
      <c r="AC72" s="80" t="s">
        <v>25</v>
      </c>
      <c r="AD72" s="80" t="s">
        <v>24</v>
      </c>
      <c r="AE72" s="80" t="s">
        <v>25</v>
      </c>
      <c r="AF72" s="80" t="s">
        <v>25</v>
      </c>
      <c r="AG72" s="80" t="s">
        <v>28</v>
      </c>
      <c r="AH72" s="76" t="s">
        <v>28</v>
      </c>
      <c r="AI72" s="75" t="s">
        <v>28</v>
      </c>
      <c r="AJ72" s="44" t="s">
        <v>28</v>
      </c>
      <c r="AK72" s="20" t="s">
        <v>24</v>
      </c>
      <c r="AL72" s="20" t="s">
        <v>25</v>
      </c>
      <c r="AM72" s="20" t="s">
        <v>25</v>
      </c>
      <c r="AN72" s="20" t="s">
        <v>25</v>
      </c>
      <c r="AO72" s="20" t="s">
        <v>25</v>
      </c>
      <c r="AP72" s="20" t="s">
        <v>26</v>
      </c>
      <c r="AQ72" s="20" t="s">
        <v>25</v>
      </c>
      <c r="AR72" s="20" t="s">
        <v>24</v>
      </c>
      <c r="AS72" s="20" t="s">
        <v>25</v>
      </c>
      <c r="AT72" s="20" t="s">
        <v>25</v>
      </c>
      <c r="AU72" s="20" t="s">
        <v>27</v>
      </c>
      <c r="AV72" s="20" t="s">
        <v>25</v>
      </c>
      <c r="AW72" s="20" t="s">
        <v>25</v>
      </c>
      <c r="AX72" s="20" t="s">
        <v>25</v>
      </c>
      <c r="AY72" s="77">
        <f t="shared" si="1"/>
        <v>20</v>
      </c>
      <c r="AZ72" s="8">
        <f t="shared" si="2"/>
        <v>1</v>
      </c>
      <c r="BA72" s="8">
        <f t="shared" si="3"/>
        <v>4</v>
      </c>
      <c r="BB72" s="8">
        <f t="shared" si="4"/>
        <v>0</v>
      </c>
      <c r="BC72" s="8">
        <f t="shared" si="5"/>
        <v>0</v>
      </c>
      <c r="BD72" s="8">
        <f t="shared" si="6"/>
        <v>0</v>
      </c>
      <c r="BE72" s="8">
        <f t="shared" si="7"/>
        <v>0</v>
      </c>
      <c r="BF72" s="8">
        <f t="shared" si="8"/>
        <v>0</v>
      </c>
      <c r="BG72" s="8">
        <f t="shared" si="9"/>
        <v>0</v>
      </c>
      <c r="BH72" s="14">
        <f t="shared" si="10"/>
        <v>0</v>
      </c>
      <c r="BI72" s="14">
        <f t="shared" si="11"/>
        <v>0</v>
      </c>
      <c r="BJ72" s="8">
        <f t="shared" si="12"/>
        <v>4</v>
      </c>
      <c r="BK72" s="8">
        <f t="shared" si="13"/>
        <v>1</v>
      </c>
      <c r="BL72" s="14">
        <f t="shared" si="14"/>
        <v>0</v>
      </c>
      <c r="BM72" s="8">
        <f t="shared" si="15"/>
        <v>0</v>
      </c>
      <c r="BN72" s="15">
        <f t="shared" si="16"/>
        <v>25</v>
      </c>
      <c r="BO72" s="18">
        <f t="shared" si="34"/>
        <v>4</v>
      </c>
      <c r="BP72" s="16">
        <f t="shared" si="26"/>
        <v>29</v>
      </c>
      <c r="BQ72" s="16">
        <f t="shared" si="27"/>
        <v>0</v>
      </c>
      <c r="BR72" s="16">
        <f t="shared" si="28"/>
        <v>0</v>
      </c>
      <c r="BS72" s="16">
        <f t="shared" si="29"/>
        <v>0</v>
      </c>
      <c r="BT72" s="17"/>
      <c r="BU72" s="17"/>
      <c r="BV72" s="18">
        <f t="shared" si="30"/>
        <v>-29</v>
      </c>
      <c r="BW72" s="4"/>
      <c r="BX72" s="4">
        <f t="shared" si="31"/>
        <v>0</v>
      </c>
      <c r="BY72" s="4">
        <f t="shared" si="32"/>
        <v>0</v>
      </c>
      <c r="BZ72" s="4"/>
      <c r="CA72" s="4">
        <f t="shared" si="33"/>
        <v>0</v>
      </c>
      <c r="CD72" s="70">
        <f t="shared" si="35"/>
        <v>0.16666666666666696</v>
      </c>
    </row>
    <row r="73" spans="1:82" ht="15.75" x14ac:dyDescent="0.25">
      <c r="A73" s="8">
        <v>64</v>
      </c>
      <c r="B73" s="138" t="s">
        <v>230</v>
      </c>
      <c r="C73" s="130" t="s">
        <v>32</v>
      </c>
      <c r="D73" s="73"/>
      <c r="E73" s="20" t="s">
        <v>110</v>
      </c>
      <c r="F73" s="72"/>
      <c r="G73" s="13"/>
      <c r="H73" s="20" t="s">
        <v>25</v>
      </c>
      <c r="I73" s="20" t="s">
        <v>27</v>
      </c>
      <c r="J73" s="20" t="s">
        <v>24</v>
      </c>
      <c r="K73" s="20" t="s">
        <v>27</v>
      </c>
      <c r="L73" s="20" t="s">
        <v>27</v>
      </c>
      <c r="M73" s="20" t="s">
        <v>27</v>
      </c>
      <c r="N73" s="20" t="s">
        <v>27</v>
      </c>
      <c r="O73" s="20" t="s">
        <v>25</v>
      </c>
      <c r="P73" s="20" t="s">
        <v>27</v>
      </c>
      <c r="Q73" s="20" t="s">
        <v>24</v>
      </c>
      <c r="R73" s="90" t="s">
        <v>25</v>
      </c>
      <c r="S73" s="90" t="s">
        <v>25</v>
      </c>
      <c r="T73" s="90" t="s">
        <v>25</v>
      </c>
      <c r="U73" s="80" t="s">
        <v>28</v>
      </c>
      <c r="V73" s="80" t="s">
        <v>28</v>
      </c>
      <c r="W73" s="91" t="s">
        <v>28</v>
      </c>
      <c r="X73" s="91" t="s">
        <v>24</v>
      </c>
      <c r="Y73" s="91" t="s">
        <v>25</v>
      </c>
      <c r="Z73" s="80" t="s">
        <v>25</v>
      </c>
      <c r="AA73" s="80" t="s">
        <v>25</v>
      </c>
      <c r="AB73" s="80" t="s">
        <v>25</v>
      </c>
      <c r="AC73" s="80" t="s">
        <v>25</v>
      </c>
      <c r="AD73" s="80" t="s">
        <v>26</v>
      </c>
      <c r="AE73" s="80" t="s">
        <v>24</v>
      </c>
      <c r="AF73" s="80" t="s">
        <v>25</v>
      </c>
      <c r="AG73" s="80" t="s">
        <v>27</v>
      </c>
      <c r="AH73" s="76" t="s">
        <v>27</v>
      </c>
      <c r="AI73" s="75" t="s">
        <v>25</v>
      </c>
      <c r="AJ73" s="44" t="s">
        <v>25</v>
      </c>
      <c r="AK73" s="20" t="s">
        <v>28</v>
      </c>
      <c r="AL73" s="20" t="s">
        <v>24</v>
      </c>
      <c r="AM73" s="20" t="s">
        <v>27</v>
      </c>
      <c r="AN73" s="20" t="s">
        <v>27</v>
      </c>
      <c r="AO73" s="20" t="s">
        <v>27</v>
      </c>
      <c r="AP73" s="20" t="s">
        <v>27</v>
      </c>
      <c r="AQ73" s="20" t="s">
        <v>25</v>
      </c>
      <c r="AR73" s="20" t="s">
        <v>27</v>
      </c>
      <c r="AS73" s="20" t="s">
        <v>24</v>
      </c>
      <c r="AT73" s="20" t="s">
        <v>25</v>
      </c>
      <c r="AU73" s="20" t="s">
        <v>25</v>
      </c>
      <c r="AV73" s="20" t="s">
        <v>25</v>
      </c>
      <c r="AW73" s="20" t="s">
        <v>27</v>
      </c>
      <c r="AX73" s="20" t="s">
        <v>28</v>
      </c>
      <c r="AY73" s="77">
        <f t="shared" si="1"/>
        <v>12</v>
      </c>
      <c r="AZ73" s="8">
        <f t="shared" si="2"/>
        <v>8</v>
      </c>
      <c r="BA73" s="8">
        <f t="shared" si="3"/>
        <v>5</v>
      </c>
      <c r="BB73" s="8">
        <f t="shared" si="4"/>
        <v>0</v>
      </c>
      <c r="BC73" s="8">
        <f t="shared" si="5"/>
        <v>0</v>
      </c>
      <c r="BD73" s="8">
        <f t="shared" si="6"/>
        <v>0</v>
      </c>
      <c r="BE73" s="8">
        <f t="shared" si="7"/>
        <v>0</v>
      </c>
      <c r="BF73" s="8">
        <f t="shared" si="8"/>
        <v>0</v>
      </c>
      <c r="BG73" s="8">
        <f t="shared" si="9"/>
        <v>0</v>
      </c>
      <c r="BH73" s="14">
        <f t="shared" si="10"/>
        <v>0</v>
      </c>
      <c r="BI73" s="14">
        <f t="shared" si="11"/>
        <v>0</v>
      </c>
      <c r="BJ73" s="8">
        <f t="shared" si="12"/>
        <v>4</v>
      </c>
      <c r="BK73" s="8">
        <f t="shared" si="13"/>
        <v>1</v>
      </c>
      <c r="BL73" s="14">
        <f t="shared" si="14"/>
        <v>0</v>
      </c>
      <c r="BM73" s="8">
        <f t="shared" si="15"/>
        <v>0</v>
      </c>
      <c r="BN73" s="15">
        <f t="shared" si="16"/>
        <v>25</v>
      </c>
      <c r="BO73" s="18">
        <f t="shared" si="34"/>
        <v>4</v>
      </c>
      <c r="BP73" s="16">
        <f t="shared" si="26"/>
        <v>29</v>
      </c>
      <c r="BQ73" s="16">
        <f t="shared" si="27"/>
        <v>0</v>
      </c>
      <c r="BR73" s="16">
        <f t="shared" si="28"/>
        <v>0</v>
      </c>
      <c r="BS73" s="16">
        <f t="shared" si="29"/>
        <v>0</v>
      </c>
      <c r="BT73" s="17"/>
      <c r="BU73" s="17"/>
      <c r="BV73" s="18">
        <f t="shared" si="30"/>
        <v>-29</v>
      </c>
      <c r="BW73" s="4"/>
      <c r="BX73" s="4">
        <f t="shared" si="31"/>
        <v>0</v>
      </c>
      <c r="BY73" s="4">
        <f t="shared" si="32"/>
        <v>0</v>
      </c>
      <c r="BZ73" s="4"/>
      <c r="CA73" s="4">
        <f t="shared" si="33"/>
        <v>0</v>
      </c>
      <c r="CD73" s="70">
        <f t="shared" si="35"/>
        <v>0.16666666666666696</v>
      </c>
    </row>
    <row r="74" spans="1:82" ht="15.75" x14ac:dyDescent="0.25">
      <c r="A74" s="8">
        <v>65</v>
      </c>
      <c r="B74" s="138" t="s">
        <v>231</v>
      </c>
      <c r="C74" s="130" t="s">
        <v>232</v>
      </c>
      <c r="D74" s="73"/>
      <c r="E74" s="20" t="s">
        <v>110</v>
      </c>
      <c r="F74" s="72"/>
      <c r="G74" s="13"/>
      <c r="H74" s="20" t="s">
        <v>27</v>
      </c>
      <c r="I74" s="20" t="s">
        <v>27</v>
      </c>
      <c r="J74" s="20" t="s">
        <v>24</v>
      </c>
      <c r="K74" s="20" t="s">
        <v>28</v>
      </c>
      <c r="L74" s="20" t="s">
        <v>27</v>
      </c>
      <c r="M74" s="20" t="s">
        <v>27</v>
      </c>
      <c r="N74" s="20" t="s">
        <v>27</v>
      </c>
      <c r="O74" s="20" t="s">
        <v>27</v>
      </c>
      <c r="P74" s="20" t="s">
        <v>25</v>
      </c>
      <c r="Q74" s="20" t="s">
        <v>24</v>
      </c>
      <c r="R74" s="90" t="s">
        <v>28</v>
      </c>
      <c r="S74" s="90" t="s">
        <v>27</v>
      </c>
      <c r="T74" s="90" t="s">
        <v>27</v>
      </c>
      <c r="U74" s="79" t="s">
        <v>27</v>
      </c>
      <c r="V74" s="79" t="s">
        <v>27</v>
      </c>
      <c r="W74" s="93" t="s">
        <v>27</v>
      </c>
      <c r="X74" s="93" t="s">
        <v>24</v>
      </c>
      <c r="Y74" s="91" t="s">
        <v>28</v>
      </c>
      <c r="Z74" s="79" t="s">
        <v>27</v>
      </c>
      <c r="AA74" s="79" t="s">
        <v>27</v>
      </c>
      <c r="AB74" s="79" t="s">
        <v>27</v>
      </c>
      <c r="AC74" s="79" t="s">
        <v>25</v>
      </c>
      <c r="AD74" s="79" t="s">
        <v>25</v>
      </c>
      <c r="AE74" s="79" t="s">
        <v>24</v>
      </c>
      <c r="AF74" s="79" t="s">
        <v>27</v>
      </c>
      <c r="AG74" s="79" t="s">
        <v>26</v>
      </c>
      <c r="AH74" s="89" t="s">
        <v>26</v>
      </c>
      <c r="AI74" s="79" t="s">
        <v>26</v>
      </c>
      <c r="AJ74" s="44" t="s">
        <v>26</v>
      </c>
      <c r="AK74" s="20" t="s">
        <v>26</v>
      </c>
      <c r="AL74" s="20" t="s">
        <v>26</v>
      </c>
      <c r="AM74" s="20" t="s">
        <v>28</v>
      </c>
      <c r="AN74" s="20" t="s">
        <v>28</v>
      </c>
      <c r="AO74" s="20" t="s">
        <v>27</v>
      </c>
      <c r="AP74" s="20" t="s">
        <v>27</v>
      </c>
      <c r="AQ74" s="20" t="s">
        <v>27</v>
      </c>
      <c r="AR74" s="20" t="s">
        <v>25</v>
      </c>
      <c r="AS74" s="20" t="s">
        <v>24</v>
      </c>
      <c r="AT74" s="20" t="s">
        <v>28</v>
      </c>
      <c r="AU74" s="20" t="s">
        <v>28</v>
      </c>
      <c r="AV74" s="20" t="s">
        <v>28</v>
      </c>
      <c r="AW74" s="20" t="s">
        <v>28</v>
      </c>
      <c r="AX74" s="20" t="s">
        <v>28</v>
      </c>
      <c r="AY74" s="77">
        <f t="shared" ref="AY74:AY101" si="36">COUNTIF(U74:AX74,"M")</f>
        <v>3</v>
      </c>
      <c r="AZ74" s="8">
        <f t="shared" ref="AZ74:AZ101" si="37">COUNTIF(U74:AX74,"E")</f>
        <v>10</v>
      </c>
      <c r="BA74" s="8">
        <f t="shared" ref="BA74:BA101" si="38">COUNTIF(U74:AX74,"N")</f>
        <v>8</v>
      </c>
      <c r="BB74" s="8">
        <f t="shared" ref="BB74:BB101" si="39">COUNTIF(U74:AX74,"G")</f>
        <v>0</v>
      </c>
      <c r="BC74" s="8">
        <f t="shared" ref="BC74:BC101" si="40">COUNTIF(U74:AX74,"C/O")*1</f>
        <v>0</v>
      </c>
      <c r="BD74" s="8">
        <f t="shared" ref="BD74:BD101" si="41">COUNTIF(U74:AX74,"M+E")*1</f>
        <v>0</v>
      </c>
      <c r="BE74" s="8">
        <f t="shared" ref="BE74:BE101" si="42">COUNTIF(U74:AX74,"M+N")*1</f>
        <v>0</v>
      </c>
      <c r="BF74" s="8">
        <f t="shared" ref="BF74:BF101" si="43">COUNTIF(U74:AX74,"E+N")*1</f>
        <v>0</v>
      </c>
      <c r="BG74" s="8">
        <f t="shared" ref="BG74:BG101" si="44">COUNTIF(U74:AX74,"N+M")*1</f>
        <v>0</v>
      </c>
      <c r="BH74" s="14">
        <f t="shared" ref="BH74:BH101" si="45">COUNTIF(U74:AX74,"P/O")+COUNTIF(U74:AX74,"M/O")+COUNTIF(U74:AX74,"E/O")+COUNTIF(U74:AX74,"N/O")+COUNTIF(U74:AX74,"G/O")</f>
        <v>0</v>
      </c>
      <c r="BI74" s="14">
        <f t="shared" ref="BI74:BI101" si="46">COUNTIF(U74:AX74,"DD/O")*2</f>
        <v>0</v>
      </c>
      <c r="BJ74" s="8">
        <f t="shared" ref="BJ74:BJ101" si="47">COUNTIF(U74:AX74,"O")</f>
        <v>3</v>
      </c>
      <c r="BK74" s="8">
        <f t="shared" ref="BK74:BK101" si="48">COUNTIF(U74:AX74,"A")</f>
        <v>6</v>
      </c>
      <c r="BL74" s="14">
        <f t="shared" ref="BL74:BL101" si="49">COUNTIF(U74:AX74,"P/GH")+COUNTIF(U74:AX74,"M/GH")+COUNTIF(U74:AX74,"E/GH")+COUNTIF(U74:AX74,"N/GH")+COUNTIF(U74:AX74,"G/GH")</f>
        <v>0</v>
      </c>
      <c r="BM74" s="8">
        <f t="shared" ref="BM74:BM101" si="50">COUNTIF(U74:AX74,"GH")*1</f>
        <v>0</v>
      </c>
      <c r="BN74" s="15">
        <f t="shared" ref="BN74:BN101" si="51">SUM(AY74:BG74)+BL74</f>
        <v>21</v>
      </c>
      <c r="BO74" s="18">
        <f t="shared" si="34"/>
        <v>3</v>
      </c>
      <c r="BP74" s="16">
        <f t="shared" si="26"/>
        <v>24</v>
      </c>
      <c r="BQ74" s="16">
        <f t="shared" si="27"/>
        <v>0</v>
      </c>
      <c r="BR74" s="16">
        <f t="shared" si="28"/>
        <v>0</v>
      </c>
      <c r="BS74" s="16">
        <f t="shared" si="29"/>
        <v>0</v>
      </c>
      <c r="BT74" s="20"/>
      <c r="BU74" s="17"/>
      <c r="BV74" s="18">
        <f t="shared" si="30"/>
        <v>-24</v>
      </c>
      <c r="BW74" s="4"/>
      <c r="BX74" s="4">
        <f t="shared" si="31"/>
        <v>0</v>
      </c>
      <c r="BY74" s="4">
        <f t="shared" si="32"/>
        <v>0</v>
      </c>
      <c r="BZ74" s="4"/>
      <c r="CA74" s="4">
        <f t="shared" si="33"/>
        <v>0</v>
      </c>
      <c r="CD74" s="70">
        <f t="shared" si="35"/>
        <v>0.5</v>
      </c>
    </row>
    <row r="75" spans="1:82" ht="15.75" x14ac:dyDescent="0.25">
      <c r="A75" s="8">
        <v>66</v>
      </c>
      <c r="B75" s="138" t="s">
        <v>233</v>
      </c>
      <c r="C75" s="133" t="s">
        <v>234</v>
      </c>
      <c r="D75" s="73"/>
      <c r="E75" s="20" t="s">
        <v>110</v>
      </c>
      <c r="F75" s="72"/>
      <c r="G75" s="13"/>
      <c r="H75" s="20" t="s">
        <v>25</v>
      </c>
      <c r="I75" s="20" t="s">
        <v>25</v>
      </c>
      <c r="J75" s="20" t="s">
        <v>25</v>
      </c>
      <c r="K75" s="20" t="s">
        <v>25</v>
      </c>
      <c r="L75" s="20" t="s">
        <v>25</v>
      </c>
      <c r="M75" s="20" t="s">
        <v>25</v>
      </c>
      <c r="N75" s="20" t="s">
        <v>24</v>
      </c>
      <c r="O75" s="20" t="s">
        <v>25</v>
      </c>
      <c r="P75" s="20" t="s">
        <v>25</v>
      </c>
      <c r="Q75" s="20" t="s">
        <v>25</v>
      </c>
      <c r="R75" s="90" t="s">
        <v>25</v>
      </c>
      <c r="S75" s="90" t="s">
        <v>25</v>
      </c>
      <c r="T75" s="90" t="s">
        <v>25</v>
      </c>
      <c r="U75" s="80" t="s">
        <v>24</v>
      </c>
      <c r="V75" s="80" t="s">
        <v>25</v>
      </c>
      <c r="W75" s="91" t="s">
        <v>25</v>
      </c>
      <c r="X75" s="91" t="s">
        <v>25</v>
      </c>
      <c r="Y75" s="91" t="s">
        <v>25</v>
      </c>
      <c r="Z75" s="80" t="s">
        <v>25</v>
      </c>
      <c r="AA75" s="80" t="s">
        <v>25</v>
      </c>
      <c r="AB75" s="80" t="s">
        <v>24</v>
      </c>
      <c r="AC75" s="80" t="s">
        <v>25</v>
      </c>
      <c r="AD75" s="80" t="s">
        <v>25</v>
      </c>
      <c r="AE75" s="80" t="s">
        <v>25</v>
      </c>
      <c r="AF75" s="80" t="s">
        <v>25</v>
      </c>
      <c r="AG75" s="80" t="s">
        <v>25</v>
      </c>
      <c r="AH75" s="76" t="s">
        <v>25</v>
      </c>
      <c r="AI75" s="75" t="s">
        <v>24</v>
      </c>
      <c r="AJ75" s="44" t="s">
        <v>25</v>
      </c>
      <c r="AK75" s="20" t="s">
        <v>25</v>
      </c>
      <c r="AL75" s="20" t="s">
        <v>25</v>
      </c>
      <c r="AM75" s="20" t="s">
        <v>25</v>
      </c>
      <c r="AN75" s="20" t="s">
        <v>25</v>
      </c>
      <c r="AO75" s="20" t="s">
        <v>25</v>
      </c>
      <c r="AP75" s="20" t="s">
        <v>24</v>
      </c>
      <c r="AQ75" s="20" t="s">
        <v>25</v>
      </c>
      <c r="AR75" s="20" t="s">
        <v>25</v>
      </c>
      <c r="AS75" s="20" t="s">
        <v>25</v>
      </c>
      <c r="AT75" s="20" t="s">
        <v>25</v>
      </c>
      <c r="AU75" s="20" t="s">
        <v>25</v>
      </c>
      <c r="AV75" s="20" t="s">
        <v>25</v>
      </c>
      <c r="AW75" s="20" t="s">
        <v>24</v>
      </c>
      <c r="AX75" s="20" t="s">
        <v>25</v>
      </c>
      <c r="AY75" s="77">
        <f t="shared" si="36"/>
        <v>25</v>
      </c>
      <c r="AZ75" s="8">
        <f t="shared" si="37"/>
        <v>0</v>
      </c>
      <c r="BA75" s="8">
        <f t="shared" si="38"/>
        <v>0</v>
      </c>
      <c r="BB75" s="8">
        <f t="shared" si="39"/>
        <v>0</v>
      </c>
      <c r="BC75" s="8">
        <f t="shared" si="40"/>
        <v>0</v>
      </c>
      <c r="BD75" s="8">
        <f t="shared" si="41"/>
        <v>0</v>
      </c>
      <c r="BE75" s="8">
        <f t="shared" si="42"/>
        <v>0</v>
      </c>
      <c r="BF75" s="8">
        <f t="shared" si="43"/>
        <v>0</v>
      </c>
      <c r="BG75" s="8">
        <f t="shared" si="44"/>
        <v>0</v>
      </c>
      <c r="BH75" s="14">
        <f t="shared" si="45"/>
        <v>0</v>
      </c>
      <c r="BI75" s="14">
        <f t="shared" si="46"/>
        <v>0</v>
      </c>
      <c r="BJ75" s="8">
        <f t="shared" si="47"/>
        <v>5</v>
      </c>
      <c r="BK75" s="8">
        <f t="shared" si="48"/>
        <v>0</v>
      </c>
      <c r="BL75" s="14">
        <f t="shared" si="49"/>
        <v>0</v>
      </c>
      <c r="BM75" s="8">
        <f t="shared" si="50"/>
        <v>0</v>
      </c>
      <c r="BN75" s="15">
        <f t="shared" si="51"/>
        <v>25</v>
      </c>
      <c r="BO75" s="18">
        <f t="shared" si="34"/>
        <v>5</v>
      </c>
      <c r="BP75" s="16">
        <f t="shared" si="26"/>
        <v>30</v>
      </c>
      <c r="BQ75" s="16">
        <f t="shared" si="27"/>
        <v>0</v>
      </c>
      <c r="BR75" s="16">
        <f t="shared" si="28"/>
        <v>0</v>
      </c>
      <c r="BS75" s="16">
        <f t="shared" si="29"/>
        <v>0</v>
      </c>
      <c r="BT75" s="17"/>
      <c r="BU75" s="17"/>
      <c r="BV75" s="18">
        <f t="shared" si="30"/>
        <v>-30</v>
      </c>
      <c r="BW75" s="4"/>
      <c r="BX75" s="4">
        <f t="shared" si="31"/>
        <v>0</v>
      </c>
      <c r="BY75" s="4">
        <f t="shared" si="32"/>
        <v>0</v>
      </c>
      <c r="BZ75" s="4"/>
      <c r="CA75" s="4">
        <f t="shared" si="33"/>
        <v>0</v>
      </c>
      <c r="CD75" s="70">
        <f t="shared" si="35"/>
        <v>-0.83333333333333304</v>
      </c>
    </row>
    <row r="76" spans="1:82" x14ac:dyDescent="0.25">
      <c r="A76" s="8">
        <v>67</v>
      </c>
      <c r="B76" s="134" t="s">
        <v>238</v>
      </c>
      <c r="C76" s="134" t="s">
        <v>237</v>
      </c>
      <c r="D76" s="73"/>
      <c r="E76" s="13" t="s">
        <v>235</v>
      </c>
      <c r="F76" s="72"/>
      <c r="G76" s="13"/>
      <c r="H76" s="20" t="s">
        <v>25</v>
      </c>
      <c r="I76" s="20" t="s">
        <v>29</v>
      </c>
      <c r="J76" s="20" t="s">
        <v>24</v>
      </c>
      <c r="K76" s="20" t="s">
        <v>26</v>
      </c>
      <c r="L76" s="20" t="s">
        <v>25</v>
      </c>
      <c r="M76" s="20" t="s">
        <v>25</v>
      </c>
      <c r="N76" s="20" t="s">
        <v>25</v>
      </c>
      <c r="O76" s="20" t="s">
        <v>25</v>
      </c>
      <c r="P76" s="20" t="s">
        <v>29</v>
      </c>
      <c r="Q76" s="20" t="s">
        <v>24</v>
      </c>
      <c r="R76" s="90" t="s">
        <v>25</v>
      </c>
      <c r="S76" s="90" t="s">
        <v>25</v>
      </c>
      <c r="T76" s="90" t="s">
        <v>25</v>
      </c>
      <c r="U76" s="80" t="s">
        <v>25</v>
      </c>
      <c r="V76" s="80" t="s">
        <v>25</v>
      </c>
      <c r="W76" s="91" t="s">
        <v>25</v>
      </c>
      <c r="X76" s="91" t="s">
        <v>24</v>
      </c>
      <c r="Y76" s="91" t="s">
        <v>26</v>
      </c>
      <c r="Z76" s="80" t="s">
        <v>26</v>
      </c>
      <c r="AA76" s="80" t="s">
        <v>26</v>
      </c>
      <c r="AB76" s="80" t="s">
        <v>26</v>
      </c>
      <c r="AC76" s="80" t="s">
        <v>26</v>
      </c>
      <c r="AD76" s="80" t="s">
        <v>26</v>
      </c>
      <c r="AE76" s="80" t="s">
        <v>26</v>
      </c>
      <c r="AF76" s="80" t="s">
        <v>27</v>
      </c>
      <c r="AG76" s="80" t="s">
        <v>29</v>
      </c>
      <c r="AH76" s="86" t="s">
        <v>25</v>
      </c>
      <c r="AI76" s="80" t="s">
        <v>27</v>
      </c>
      <c r="AJ76" s="44" t="s">
        <v>27</v>
      </c>
      <c r="AK76" s="20" t="s">
        <v>27</v>
      </c>
      <c r="AL76" s="20" t="s">
        <v>24</v>
      </c>
      <c r="AM76" s="20" t="s">
        <v>27</v>
      </c>
      <c r="AN76" s="20" t="s">
        <v>25</v>
      </c>
      <c r="AO76" s="20" t="s">
        <v>25</v>
      </c>
      <c r="AP76" s="20" t="s">
        <v>27</v>
      </c>
      <c r="AQ76" s="20" t="s">
        <v>27</v>
      </c>
      <c r="AR76" s="20" t="s">
        <v>28</v>
      </c>
      <c r="AS76" s="20" t="s">
        <v>24</v>
      </c>
      <c r="AT76" s="20" t="s">
        <v>27</v>
      </c>
      <c r="AU76" s="20" t="s">
        <v>27</v>
      </c>
      <c r="AV76" s="20" t="s">
        <v>27</v>
      </c>
      <c r="AW76" s="20" t="s">
        <v>25</v>
      </c>
      <c r="AX76" s="20" t="s">
        <v>27</v>
      </c>
      <c r="AY76" s="77">
        <f t="shared" si="36"/>
        <v>7</v>
      </c>
      <c r="AZ76" s="8">
        <f t="shared" si="37"/>
        <v>11</v>
      </c>
      <c r="BA76" s="8">
        <f t="shared" si="38"/>
        <v>1</v>
      </c>
      <c r="BB76" s="8">
        <f t="shared" si="39"/>
        <v>0</v>
      </c>
      <c r="BC76" s="8">
        <f t="shared" si="40"/>
        <v>0</v>
      </c>
      <c r="BD76" s="8">
        <f t="shared" si="41"/>
        <v>1</v>
      </c>
      <c r="BE76" s="8">
        <f t="shared" si="42"/>
        <v>0</v>
      </c>
      <c r="BF76" s="8">
        <f t="shared" si="43"/>
        <v>0</v>
      </c>
      <c r="BG76" s="8">
        <f t="shared" si="44"/>
        <v>0</v>
      </c>
      <c r="BH76" s="14">
        <f t="shared" si="45"/>
        <v>0</v>
      </c>
      <c r="BI76" s="14">
        <f t="shared" si="46"/>
        <v>0</v>
      </c>
      <c r="BJ76" s="8">
        <f t="shared" si="47"/>
        <v>3</v>
      </c>
      <c r="BK76" s="8">
        <f t="shared" si="48"/>
        <v>7</v>
      </c>
      <c r="BL76" s="14">
        <f t="shared" si="49"/>
        <v>0</v>
      </c>
      <c r="BM76" s="8">
        <f t="shared" si="50"/>
        <v>0</v>
      </c>
      <c r="BN76" s="15">
        <f t="shared" si="51"/>
        <v>20</v>
      </c>
      <c r="BO76" s="36">
        <f t="shared" si="34"/>
        <v>3</v>
      </c>
      <c r="BP76" s="62">
        <f t="shared" si="26"/>
        <v>23</v>
      </c>
      <c r="BQ76" s="62">
        <f t="shared" si="27"/>
        <v>1</v>
      </c>
      <c r="BR76" s="62">
        <f t="shared" si="28"/>
        <v>0</v>
      </c>
      <c r="BS76" s="62">
        <f t="shared" si="29"/>
        <v>0</v>
      </c>
      <c r="BT76" s="20"/>
      <c r="BU76" s="20"/>
      <c r="BV76" s="36">
        <f t="shared" si="30"/>
        <v>-23</v>
      </c>
      <c r="BX76">
        <f t="shared" si="31"/>
        <v>8</v>
      </c>
      <c r="BY76">
        <f t="shared" si="32"/>
        <v>0</v>
      </c>
      <c r="CA76">
        <f t="shared" si="33"/>
        <v>0</v>
      </c>
      <c r="CD76" s="70">
        <f t="shared" si="35"/>
        <v>0.33333333333333348</v>
      </c>
    </row>
    <row r="77" spans="1:82" x14ac:dyDescent="0.25">
      <c r="A77" s="8">
        <v>68</v>
      </c>
      <c r="B77" s="134" t="s">
        <v>239</v>
      </c>
      <c r="C77" s="134" t="s">
        <v>240</v>
      </c>
      <c r="D77" s="73"/>
      <c r="E77" s="20" t="s">
        <v>110</v>
      </c>
      <c r="F77" s="72"/>
      <c r="G77" s="13"/>
      <c r="H77" s="20" t="s">
        <v>24</v>
      </c>
      <c r="I77" s="20" t="s">
        <v>27</v>
      </c>
      <c r="J77" s="20" t="s">
        <v>28</v>
      </c>
      <c r="K77" s="20" t="s">
        <v>27</v>
      </c>
      <c r="L77" s="20" t="s">
        <v>27</v>
      </c>
      <c r="M77" s="20" t="s">
        <v>27</v>
      </c>
      <c r="N77" s="20" t="s">
        <v>27</v>
      </c>
      <c r="O77" s="20" t="s">
        <v>24</v>
      </c>
      <c r="P77" s="20" t="s">
        <v>25</v>
      </c>
      <c r="Q77" s="20" t="s">
        <v>25</v>
      </c>
      <c r="R77" s="90" t="s">
        <v>25</v>
      </c>
      <c r="S77" s="90" t="s">
        <v>27</v>
      </c>
      <c r="T77" s="90" t="s">
        <v>27</v>
      </c>
      <c r="U77" s="80" t="s">
        <v>28</v>
      </c>
      <c r="V77" s="80" t="s">
        <v>24</v>
      </c>
      <c r="W77" s="91" t="s">
        <v>27</v>
      </c>
      <c r="X77" s="91" t="s">
        <v>27</v>
      </c>
      <c r="Y77" s="91" t="s">
        <v>27</v>
      </c>
      <c r="Z77" s="80" t="s">
        <v>27</v>
      </c>
      <c r="AA77" s="80" t="s">
        <v>27</v>
      </c>
      <c r="AB77" s="80" t="s">
        <v>25</v>
      </c>
      <c r="AC77" s="80" t="s">
        <v>24</v>
      </c>
      <c r="AD77" s="80" t="s">
        <v>27</v>
      </c>
      <c r="AE77" s="80" t="s">
        <v>27</v>
      </c>
      <c r="AF77" s="80" t="s">
        <v>25</v>
      </c>
      <c r="AG77" s="80" t="s">
        <v>27</v>
      </c>
      <c r="AH77" s="76" t="s">
        <v>27</v>
      </c>
      <c r="AI77" s="75" t="s">
        <v>25</v>
      </c>
      <c r="AJ77" s="44" t="s">
        <v>24</v>
      </c>
      <c r="AK77" s="20" t="s">
        <v>28</v>
      </c>
      <c r="AL77" s="20" t="s">
        <v>28</v>
      </c>
      <c r="AM77" s="20" t="s">
        <v>28</v>
      </c>
      <c r="AN77" s="20" t="s">
        <v>27</v>
      </c>
      <c r="AO77" s="20" t="s">
        <v>27</v>
      </c>
      <c r="AP77" s="20" t="s">
        <v>27</v>
      </c>
      <c r="AQ77" s="20" t="s">
        <v>24</v>
      </c>
      <c r="AR77" s="20" t="s">
        <v>27</v>
      </c>
      <c r="AS77" s="20" t="s">
        <v>25</v>
      </c>
      <c r="AT77" s="20" t="s">
        <v>27</v>
      </c>
      <c r="AU77" s="20" t="s">
        <v>27</v>
      </c>
      <c r="AV77" s="20" t="s">
        <v>28</v>
      </c>
      <c r="AW77" s="20" t="s">
        <v>27</v>
      </c>
      <c r="AX77" s="20" t="s">
        <v>24</v>
      </c>
      <c r="AY77" s="77">
        <f t="shared" si="36"/>
        <v>4</v>
      </c>
      <c r="AZ77" s="8">
        <f t="shared" si="37"/>
        <v>16</v>
      </c>
      <c r="BA77" s="8">
        <f t="shared" si="38"/>
        <v>5</v>
      </c>
      <c r="BB77" s="8">
        <f t="shared" si="39"/>
        <v>0</v>
      </c>
      <c r="BC77" s="8">
        <f t="shared" si="40"/>
        <v>0</v>
      </c>
      <c r="BD77" s="8">
        <f t="shared" si="41"/>
        <v>0</v>
      </c>
      <c r="BE77" s="8">
        <f t="shared" si="42"/>
        <v>0</v>
      </c>
      <c r="BF77" s="8">
        <f t="shared" si="43"/>
        <v>0</v>
      </c>
      <c r="BG77" s="8">
        <f t="shared" si="44"/>
        <v>0</v>
      </c>
      <c r="BH77" s="14">
        <f t="shared" si="45"/>
        <v>0</v>
      </c>
      <c r="BI77" s="14">
        <f t="shared" si="46"/>
        <v>0</v>
      </c>
      <c r="BJ77" s="8">
        <f t="shared" si="47"/>
        <v>5</v>
      </c>
      <c r="BK77" s="8">
        <f t="shared" si="48"/>
        <v>0</v>
      </c>
      <c r="BL77" s="14">
        <f t="shared" si="49"/>
        <v>0</v>
      </c>
      <c r="BM77" s="8">
        <f t="shared" si="50"/>
        <v>0</v>
      </c>
      <c r="BN77" s="15">
        <f t="shared" si="51"/>
        <v>25</v>
      </c>
      <c r="BO77" s="18">
        <f t="shared" si="34"/>
        <v>5</v>
      </c>
      <c r="BP77" s="16">
        <f t="shared" si="26"/>
        <v>30</v>
      </c>
      <c r="BQ77" s="16">
        <f t="shared" si="27"/>
        <v>0</v>
      </c>
      <c r="BR77" s="16">
        <f t="shared" si="28"/>
        <v>0</v>
      </c>
      <c r="BS77" s="16">
        <f t="shared" si="29"/>
        <v>0</v>
      </c>
      <c r="BT77" s="17"/>
      <c r="BU77" s="17"/>
      <c r="BV77" s="18">
        <f t="shared" si="30"/>
        <v>-30</v>
      </c>
      <c r="BW77" s="4"/>
      <c r="BX77" s="4">
        <f t="shared" si="31"/>
        <v>0</v>
      </c>
      <c r="BY77" s="4">
        <f t="shared" si="32"/>
        <v>0</v>
      </c>
      <c r="BZ77" s="4"/>
      <c r="CA77" s="4">
        <f t="shared" si="33"/>
        <v>0</v>
      </c>
      <c r="CD77" s="70">
        <f t="shared" si="35"/>
        <v>-0.83333333333333304</v>
      </c>
    </row>
    <row r="78" spans="1:82" x14ac:dyDescent="0.25">
      <c r="A78" s="8">
        <v>69</v>
      </c>
      <c r="B78" s="134" t="s">
        <v>245</v>
      </c>
      <c r="C78" s="134" t="s">
        <v>244</v>
      </c>
      <c r="D78" s="73"/>
      <c r="E78" s="20" t="s">
        <v>110</v>
      </c>
      <c r="F78" s="72"/>
      <c r="G78" s="13"/>
      <c r="H78" s="20" t="s">
        <v>25</v>
      </c>
      <c r="I78" s="20" t="s">
        <v>28</v>
      </c>
      <c r="J78" s="20" t="s">
        <v>27</v>
      </c>
      <c r="K78" s="20" t="s">
        <v>24</v>
      </c>
      <c r="L78" s="20" t="s">
        <v>27</v>
      </c>
      <c r="M78" s="20" t="s">
        <v>27</v>
      </c>
      <c r="N78" s="20" t="s">
        <v>25</v>
      </c>
      <c r="O78" s="20" t="s">
        <v>27</v>
      </c>
      <c r="P78" s="20" t="s">
        <v>26</v>
      </c>
      <c r="Q78" s="20" t="s">
        <v>25</v>
      </c>
      <c r="R78" s="90" t="s">
        <v>27</v>
      </c>
      <c r="S78" s="90" t="s">
        <v>25</v>
      </c>
      <c r="T78" s="90" t="s">
        <v>27</v>
      </c>
      <c r="U78" s="80" t="s">
        <v>25</v>
      </c>
      <c r="V78" s="80" t="s">
        <v>27</v>
      </c>
      <c r="W78" s="91" t="s">
        <v>24</v>
      </c>
      <c r="X78" s="91" t="s">
        <v>25</v>
      </c>
      <c r="Y78" s="91" t="s">
        <v>25</v>
      </c>
      <c r="Z78" s="80" t="s">
        <v>27</v>
      </c>
      <c r="AA78" s="80" t="s">
        <v>25</v>
      </c>
      <c r="AB78" s="80" t="s">
        <v>25</v>
      </c>
      <c r="AC78" s="80" t="s">
        <v>25</v>
      </c>
      <c r="AD78" s="80" t="s">
        <v>24</v>
      </c>
      <c r="AE78" s="80" t="s">
        <v>27</v>
      </c>
      <c r="AF78" s="80" t="s">
        <v>25</v>
      </c>
      <c r="AG78" s="80" t="s">
        <v>25</v>
      </c>
      <c r="AH78" s="76" t="s">
        <v>27</v>
      </c>
      <c r="AI78" s="75" t="s">
        <v>25</v>
      </c>
      <c r="AJ78" s="44" t="s">
        <v>25</v>
      </c>
      <c r="AK78" s="20" t="s">
        <v>24</v>
      </c>
      <c r="AL78" s="20" t="s">
        <v>25</v>
      </c>
      <c r="AM78" s="20" t="s">
        <v>27</v>
      </c>
      <c r="AN78" s="20" t="s">
        <v>27</v>
      </c>
      <c r="AO78" s="20" t="s">
        <v>28</v>
      </c>
      <c r="AP78" s="20" t="s">
        <v>27</v>
      </c>
      <c r="AQ78" s="20" t="s">
        <v>25</v>
      </c>
      <c r="AR78" s="20" t="s">
        <v>24</v>
      </c>
      <c r="AS78" s="20" t="s">
        <v>25</v>
      </c>
      <c r="AT78" s="20" t="s">
        <v>28</v>
      </c>
      <c r="AU78" s="20" t="s">
        <v>28</v>
      </c>
      <c r="AV78" s="20" t="s">
        <v>28</v>
      </c>
      <c r="AW78" s="20" t="s">
        <v>28</v>
      </c>
      <c r="AX78" s="20" t="s">
        <v>28</v>
      </c>
      <c r="AY78" s="77">
        <f t="shared" si="36"/>
        <v>13</v>
      </c>
      <c r="AZ78" s="8">
        <f t="shared" si="37"/>
        <v>7</v>
      </c>
      <c r="BA78" s="8">
        <f t="shared" si="38"/>
        <v>6</v>
      </c>
      <c r="BB78" s="8">
        <f t="shared" si="39"/>
        <v>0</v>
      </c>
      <c r="BC78" s="8">
        <f t="shared" si="40"/>
        <v>0</v>
      </c>
      <c r="BD78" s="8">
        <f t="shared" si="41"/>
        <v>0</v>
      </c>
      <c r="BE78" s="8">
        <f t="shared" si="42"/>
        <v>0</v>
      </c>
      <c r="BF78" s="8">
        <f t="shared" si="43"/>
        <v>0</v>
      </c>
      <c r="BG78" s="8">
        <f t="shared" si="44"/>
        <v>0</v>
      </c>
      <c r="BH78" s="14">
        <f t="shared" si="45"/>
        <v>0</v>
      </c>
      <c r="BI78" s="14">
        <f t="shared" si="46"/>
        <v>0</v>
      </c>
      <c r="BJ78" s="8">
        <f t="shared" si="47"/>
        <v>4</v>
      </c>
      <c r="BK78" s="8">
        <f t="shared" si="48"/>
        <v>0</v>
      </c>
      <c r="BL78" s="14">
        <f t="shared" si="49"/>
        <v>0</v>
      </c>
      <c r="BM78" s="8">
        <f t="shared" si="50"/>
        <v>0</v>
      </c>
      <c r="BN78" s="15">
        <f t="shared" si="51"/>
        <v>26</v>
      </c>
      <c r="BO78" s="18">
        <f t="shared" si="34"/>
        <v>4</v>
      </c>
      <c r="BP78" s="16">
        <f t="shared" si="26"/>
        <v>30</v>
      </c>
      <c r="BQ78" s="16">
        <f t="shared" si="27"/>
        <v>0</v>
      </c>
      <c r="BR78" s="16">
        <f t="shared" si="28"/>
        <v>0</v>
      </c>
      <c r="BS78" s="16">
        <f t="shared" si="29"/>
        <v>0</v>
      </c>
      <c r="BT78" s="17"/>
      <c r="BU78" s="17"/>
      <c r="BV78" s="18">
        <f t="shared" si="30"/>
        <v>-30</v>
      </c>
      <c r="BW78" s="4"/>
      <c r="BX78" s="4">
        <f t="shared" si="31"/>
        <v>0</v>
      </c>
      <c r="BY78" s="4">
        <f t="shared" si="32"/>
        <v>0</v>
      </c>
      <c r="BZ78" s="4"/>
      <c r="CA78" s="4">
        <f t="shared" si="33"/>
        <v>0</v>
      </c>
      <c r="CD78" s="70">
        <f t="shared" si="35"/>
        <v>0.33333333333333304</v>
      </c>
    </row>
    <row r="79" spans="1:82" x14ac:dyDescent="0.25">
      <c r="A79" s="8">
        <v>70</v>
      </c>
      <c r="B79" s="134" t="s">
        <v>253</v>
      </c>
      <c r="C79" s="134" t="s">
        <v>34</v>
      </c>
      <c r="D79" s="73"/>
      <c r="E79" s="20" t="s">
        <v>110</v>
      </c>
      <c r="F79" s="72"/>
      <c r="G79" s="13"/>
      <c r="H79" s="20" t="s">
        <v>25</v>
      </c>
      <c r="I79" s="20" t="s">
        <v>25</v>
      </c>
      <c r="J79" s="20" t="s">
        <v>24</v>
      </c>
      <c r="K79" s="20" t="s">
        <v>25</v>
      </c>
      <c r="L79" s="20" t="s">
        <v>27</v>
      </c>
      <c r="M79" s="20" t="s">
        <v>27</v>
      </c>
      <c r="N79" s="20" t="s">
        <v>27</v>
      </c>
      <c r="O79" s="20" t="s">
        <v>26</v>
      </c>
      <c r="P79" s="20" t="s">
        <v>27</v>
      </c>
      <c r="Q79" s="20" t="s">
        <v>24</v>
      </c>
      <c r="R79" s="90" t="s">
        <v>27</v>
      </c>
      <c r="S79" s="90" t="s">
        <v>27</v>
      </c>
      <c r="T79" s="90" t="s">
        <v>27</v>
      </c>
      <c r="U79" s="20" t="s">
        <v>24</v>
      </c>
      <c r="V79" s="80" t="s">
        <v>27</v>
      </c>
      <c r="W79" s="92" t="s">
        <v>27</v>
      </c>
      <c r="X79" s="92" t="s">
        <v>27</v>
      </c>
      <c r="Y79" s="92" t="s">
        <v>26</v>
      </c>
      <c r="Z79" s="20" t="s">
        <v>25</v>
      </c>
      <c r="AA79" s="20" t="s">
        <v>27</v>
      </c>
      <c r="AB79" s="80" t="s">
        <v>27</v>
      </c>
      <c r="AC79" s="80" t="s">
        <v>28</v>
      </c>
      <c r="AD79" s="80" t="s">
        <v>28</v>
      </c>
      <c r="AE79" s="80" t="s">
        <v>24</v>
      </c>
      <c r="AF79" s="80" t="s">
        <v>27</v>
      </c>
      <c r="AG79" s="80" t="s">
        <v>27</v>
      </c>
      <c r="AH79" s="76" t="s">
        <v>27</v>
      </c>
      <c r="AI79" s="75" t="s">
        <v>26</v>
      </c>
      <c r="AJ79" s="44" t="s">
        <v>27</v>
      </c>
      <c r="AK79" s="20" t="s">
        <v>27</v>
      </c>
      <c r="AL79" s="20" t="s">
        <v>24</v>
      </c>
      <c r="AM79" s="20" t="s">
        <v>27</v>
      </c>
      <c r="AN79" s="20" t="s">
        <v>27</v>
      </c>
      <c r="AO79" s="20" t="s">
        <v>28</v>
      </c>
      <c r="AP79" s="20" t="s">
        <v>27</v>
      </c>
      <c r="AQ79" s="20" t="s">
        <v>27</v>
      </c>
      <c r="AR79" s="20" t="s">
        <v>25</v>
      </c>
      <c r="AS79" s="20" t="s">
        <v>24</v>
      </c>
      <c r="AT79" s="20" t="s">
        <v>25</v>
      </c>
      <c r="AU79" s="20" t="s">
        <v>25</v>
      </c>
      <c r="AV79" s="20" t="s">
        <v>25</v>
      </c>
      <c r="AW79" s="20" t="s">
        <v>26</v>
      </c>
      <c r="AX79" s="20" t="s">
        <v>26</v>
      </c>
      <c r="AY79" s="77">
        <f t="shared" si="36"/>
        <v>5</v>
      </c>
      <c r="AZ79" s="8">
        <f t="shared" si="37"/>
        <v>14</v>
      </c>
      <c r="BA79" s="8">
        <f t="shared" si="38"/>
        <v>3</v>
      </c>
      <c r="BB79" s="8">
        <f t="shared" si="39"/>
        <v>0</v>
      </c>
      <c r="BC79" s="8">
        <f t="shared" si="40"/>
        <v>0</v>
      </c>
      <c r="BD79" s="8">
        <f t="shared" si="41"/>
        <v>0</v>
      </c>
      <c r="BE79" s="8">
        <f t="shared" si="42"/>
        <v>0</v>
      </c>
      <c r="BF79" s="8">
        <f t="shared" si="43"/>
        <v>0</v>
      </c>
      <c r="BG79" s="8">
        <f t="shared" si="44"/>
        <v>0</v>
      </c>
      <c r="BH79" s="14">
        <f t="shared" si="45"/>
        <v>0</v>
      </c>
      <c r="BI79" s="14">
        <f t="shared" si="46"/>
        <v>0</v>
      </c>
      <c r="BJ79" s="8">
        <f t="shared" si="47"/>
        <v>4</v>
      </c>
      <c r="BK79" s="8">
        <f t="shared" si="48"/>
        <v>4</v>
      </c>
      <c r="BL79" s="14">
        <f t="shared" si="49"/>
        <v>0</v>
      </c>
      <c r="BM79" s="8">
        <f t="shared" si="50"/>
        <v>0</v>
      </c>
      <c r="BN79" s="15">
        <f t="shared" si="51"/>
        <v>22</v>
      </c>
      <c r="BO79" s="18">
        <f t="shared" si="34"/>
        <v>4</v>
      </c>
      <c r="BP79" s="16">
        <f t="shared" si="26"/>
        <v>26</v>
      </c>
      <c r="BQ79" s="16">
        <f t="shared" si="27"/>
        <v>0</v>
      </c>
      <c r="BR79" s="16">
        <f t="shared" si="28"/>
        <v>0</v>
      </c>
      <c r="BS79" s="16">
        <f t="shared" si="29"/>
        <v>0</v>
      </c>
      <c r="BT79" s="17"/>
      <c r="BU79" s="17"/>
      <c r="BV79" s="18">
        <f t="shared" si="30"/>
        <v>-26</v>
      </c>
      <c r="BW79" s="4"/>
      <c r="BX79" s="4">
        <f t="shared" si="31"/>
        <v>0</v>
      </c>
      <c r="BY79" s="4">
        <f t="shared" si="32"/>
        <v>0</v>
      </c>
      <c r="BZ79" s="4"/>
      <c r="CA79" s="4">
        <f t="shared" si="33"/>
        <v>0</v>
      </c>
      <c r="CD79" s="70">
        <f t="shared" si="35"/>
        <v>-0.33333333333333348</v>
      </c>
    </row>
    <row r="80" spans="1:82" x14ac:dyDescent="0.25">
      <c r="A80" s="8">
        <v>71</v>
      </c>
      <c r="B80" s="134" t="s">
        <v>255</v>
      </c>
      <c r="C80" s="134" t="s">
        <v>254</v>
      </c>
      <c r="D80" s="73"/>
      <c r="E80" s="20" t="s">
        <v>110</v>
      </c>
      <c r="F80" s="72"/>
      <c r="G80" s="13"/>
      <c r="H80" s="20" t="s">
        <v>25</v>
      </c>
      <c r="I80" s="20" t="s">
        <v>26</v>
      </c>
      <c r="J80" s="20" t="s">
        <v>26</v>
      </c>
      <c r="K80" s="20" t="s">
        <v>26</v>
      </c>
      <c r="L80" s="20" t="s">
        <v>26</v>
      </c>
      <c r="M80" s="20" t="s">
        <v>25</v>
      </c>
      <c r="N80" s="20" t="s">
        <v>25</v>
      </c>
      <c r="O80" s="20" t="s">
        <v>25</v>
      </c>
      <c r="P80" s="20" t="s">
        <v>25</v>
      </c>
      <c r="Q80" s="20" t="s">
        <v>25</v>
      </c>
      <c r="R80" s="90" t="s">
        <v>25</v>
      </c>
      <c r="S80" s="90" t="s">
        <v>25</v>
      </c>
      <c r="T80" s="90" t="s">
        <v>24</v>
      </c>
      <c r="U80" s="20" t="s">
        <v>25</v>
      </c>
      <c r="V80" s="80" t="s">
        <v>25</v>
      </c>
      <c r="W80" s="91" t="s">
        <v>25</v>
      </c>
      <c r="X80" s="92" t="s">
        <v>25</v>
      </c>
      <c r="Y80" s="92" t="s">
        <v>25</v>
      </c>
      <c r="Z80" s="20" t="s">
        <v>25</v>
      </c>
      <c r="AA80" s="20" t="s">
        <v>24</v>
      </c>
      <c r="AB80" s="20" t="s">
        <v>25</v>
      </c>
      <c r="AC80" s="20" t="s">
        <v>25</v>
      </c>
      <c r="AD80" s="20" t="s">
        <v>27</v>
      </c>
      <c r="AE80" s="80" t="s">
        <v>26</v>
      </c>
      <c r="AF80" s="80" t="s">
        <v>26</v>
      </c>
      <c r="AG80" s="80" t="s">
        <v>26</v>
      </c>
      <c r="AH80" s="76" t="s">
        <v>26</v>
      </c>
      <c r="AI80" s="75" t="s">
        <v>26</v>
      </c>
      <c r="AJ80" s="44" t="s">
        <v>26</v>
      </c>
      <c r="AK80" s="20" t="s">
        <v>26</v>
      </c>
      <c r="AL80" s="20" t="s">
        <v>26</v>
      </c>
      <c r="AM80" s="20" t="s">
        <v>26</v>
      </c>
      <c r="AN80" s="20" t="s">
        <v>26</v>
      </c>
      <c r="AO80" s="20" t="s">
        <v>26</v>
      </c>
      <c r="AP80" s="20" t="s">
        <v>26</v>
      </c>
      <c r="AQ80" s="20" t="s">
        <v>26</v>
      </c>
      <c r="AR80" s="20" t="s">
        <v>26</v>
      </c>
      <c r="AS80" s="20" t="s">
        <v>26</v>
      </c>
      <c r="AT80" s="20" t="s">
        <v>26</v>
      </c>
      <c r="AU80" s="20" t="s">
        <v>26</v>
      </c>
      <c r="AV80" s="20" t="s">
        <v>26</v>
      </c>
      <c r="AW80" s="20" t="s">
        <v>26</v>
      </c>
      <c r="AX80" s="20" t="s">
        <v>26</v>
      </c>
      <c r="AY80" s="77">
        <f t="shared" si="36"/>
        <v>8</v>
      </c>
      <c r="AZ80" s="8">
        <f t="shared" si="37"/>
        <v>1</v>
      </c>
      <c r="BA80" s="8">
        <f t="shared" si="38"/>
        <v>0</v>
      </c>
      <c r="BB80" s="8">
        <f t="shared" si="39"/>
        <v>0</v>
      </c>
      <c r="BC80" s="8">
        <f t="shared" si="40"/>
        <v>0</v>
      </c>
      <c r="BD80" s="8">
        <f t="shared" si="41"/>
        <v>0</v>
      </c>
      <c r="BE80" s="8">
        <f t="shared" si="42"/>
        <v>0</v>
      </c>
      <c r="BF80" s="8">
        <f t="shared" si="43"/>
        <v>0</v>
      </c>
      <c r="BG80" s="8">
        <f t="shared" si="44"/>
        <v>0</v>
      </c>
      <c r="BH80" s="14">
        <f t="shared" si="45"/>
        <v>0</v>
      </c>
      <c r="BI80" s="14">
        <f t="shared" si="46"/>
        <v>0</v>
      </c>
      <c r="BJ80" s="8">
        <f t="shared" si="47"/>
        <v>1</v>
      </c>
      <c r="BK80" s="8">
        <f t="shared" si="48"/>
        <v>20</v>
      </c>
      <c r="BL80" s="14">
        <f t="shared" si="49"/>
        <v>0</v>
      </c>
      <c r="BM80" s="8">
        <f t="shared" si="50"/>
        <v>0</v>
      </c>
      <c r="BN80" s="15">
        <f t="shared" si="51"/>
        <v>9</v>
      </c>
      <c r="BO80" s="18">
        <f t="shared" si="34"/>
        <v>1</v>
      </c>
      <c r="BP80" s="16">
        <f t="shared" si="26"/>
        <v>10</v>
      </c>
      <c r="BQ80" s="16">
        <f t="shared" si="27"/>
        <v>0</v>
      </c>
      <c r="BR80" s="16">
        <f t="shared" si="28"/>
        <v>0</v>
      </c>
      <c r="BS80" s="16">
        <f t="shared" si="29"/>
        <v>0</v>
      </c>
      <c r="BT80" s="20"/>
      <c r="BU80" s="17"/>
      <c r="BV80" s="18">
        <f t="shared" si="30"/>
        <v>-10</v>
      </c>
      <c r="BW80" s="4"/>
      <c r="BX80" s="4">
        <f t="shared" si="31"/>
        <v>0</v>
      </c>
      <c r="BY80" s="4">
        <f t="shared" si="32"/>
        <v>0</v>
      </c>
      <c r="BZ80" s="4"/>
      <c r="CA80" s="4">
        <f t="shared" si="33"/>
        <v>0</v>
      </c>
      <c r="CD80" s="70">
        <f t="shared" si="35"/>
        <v>0.5</v>
      </c>
    </row>
    <row r="81" spans="1:82" x14ac:dyDescent="0.25">
      <c r="A81" s="8">
        <v>72</v>
      </c>
      <c r="B81" s="134" t="s">
        <v>256</v>
      </c>
      <c r="C81" s="134" t="s">
        <v>257</v>
      </c>
      <c r="D81" s="73"/>
      <c r="E81" s="20" t="s">
        <v>110</v>
      </c>
      <c r="F81" s="72"/>
      <c r="G81" s="13"/>
      <c r="H81" s="20" t="s">
        <v>24</v>
      </c>
      <c r="I81" s="20" t="s">
        <v>25</v>
      </c>
      <c r="J81" s="20" t="s">
        <v>25</v>
      </c>
      <c r="K81" s="20" t="s">
        <v>25</v>
      </c>
      <c r="L81" s="20" t="s">
        <v>27</v>
      </c>
      <c r="M81" s="20" t="s">
        <v>28</v>
      </c>
      <c r="N81" s="20" t="s">
        <v>27</v>
      </c>
      <c r="O81" s="20" t="s">
        <v>24</v>
      </c>
      <c r="P81" s="20" t="s">
        <v>25</v>
      </c>
      <c r="Q81" s="20" t="s">
        <v>25</v>
      </c>
      <c r="R81" s="90" t="s">
        <v>25</v>
      </c>
      <c r="S81" s="90" t="s">
        <v>25</v>
      </c>
      <c r="T81" s="90" t="s">
        <v>28</v>
      </c>
      <c r="U81" s="20" t="s">
        <v>28</v>
      </c>
      <c r="V81" s="20" t="s">
        <v>24</v>
      </c>
      <c r="W81" s="91" t="s">
        <v>25</v>
      </c>
      <c r="X81" s="92" t="s">
        <v>25</v>
      </c>
      <c r="Y81" s="92" t="s">
        <v>25</v>
      </c>
      <c r="Z81" s="20" t="s">
        <v>28</v>
      </c>
      <c r="AA81" s="20" t="s">
        <v>28</v>
      </c>
      <c r="AB81" s="20" t="s">
        <v>28</v>
      </c>
      <c r="AC81" s="20" t="s">
        <v>24</v>
      </c>
      <c r="AD81" s="20" t="s">
        <v>25</v>
      </c>
      <c r="AE81" s="20" t="s">
        <v>27</v>
      </c>
      <c r="AF81" s="20" t="s">
        <v>25</v>
      </c>
      <c r="AG81" s="80" t="s">
        <v>28</v>
      </c>
      <c r="AH81" s="86" t="s">
        <v>28</v>
      </c>
      <c r="AI81" s="80" t="s">
        <v>28</v>
      </c>
      <c r="AJ81" s="44" t="s">
        <v>24</v>
      </c>
      <c r="AK81" s="20" t="s">
        <v>25</v>
      </c>
      <c r="AL81" s="20" t="s">
        <v>25</v>
      </c>
      <c r="AM81" s="20" t="s">
        <v>25</v>
      </c>
      <c r="AN81" s="20" t="s">
        <v>25</v>
      </c>
      <c r="AO81" s="20" t="s">
        <v>28</v>
      </c>
      <c r="AP81" s="20" t="s">
        <v>28</v>
      </c>
      <c r="AQ81" s="20" t="s">
        <v>28</v>
      </c>
      <c r="AR81" s="20" t="s">
        <v>24</v>
      </c>
      <c r="AS81" s="20" t="s">
        <v>25</v>
      </c>
      <c r="AT81" s="20" t="s">
        <v>25</v>
      </c>
      <c r="AU81" s="20" t="s">
        <v>25</v>
      </c>
      <c r="AV81" s="20" t="s">
        <v>27</v>
      </c>
      <c r="AW81" s="20" t="s">
        <v>28</v>
      </c>
      <c r="AX81" s="20" t="s">
        <v>26</v>
      </c>
      <c r="AY81" s="77">
        <f t="shared" si="36"/>
        <v>12</v>
      </c>
      <c r="AZ81" s="8">
        <f t="shared" si="37"/>
        <v>2</v>
      </c>
      <c r="BA81" s="8">
        <f t="shared" si="38"/>
        <v>11</v>
      </c>
      <c r="BB81" s="8">
        <f t="shared" si="39"/>
        <v>0</v>
      </c>
      <c r="BC81" s="8">
        <f t="shared" si="40"/>
        <v>0</v>
      </c>
      <c r="BD81" s="8">
        <f t="shared" si="41"/>
        <v>0</v>
      </c>
      <c r="BE81" s="8">
        <f t="shared" si="42"/>
        <v>0</v>
      </c>
      <c r="BF81" s="8">
        <f t="shared" si="43"/>
        <v>0</v>
      </c>
      <c r="BG81" s="8">
        <f t="shared" si="44"/>
        <v>0</v>
      </c>
      <c r="BH81" s="14">
        <f t="shared" si="45"/>
        <v>0</v>
      </c>
      <c r="BI81" s="14">
        <f t="shared" si="46"/>
        <v>0</v>
      </c>
      <c r="BJ81" s="8">
        <f t="shared" si="47"/>
        <v>4</v>
      </c>
      <c r="BK81" s="8">
        <f t="shared" si="48"/>
        <v>1</v>
      </c>
      <c r="BL81" s="14">
        <f t="shared" si="49"/>
        <v>0</v>
      </c>
      <c r="BM81" s="8">
        <f t="shared" si="50"/>
        <v>0</v>
      </c>
      <c r="BN81" s="15">
        <f t="shared" si="51"/>
        <v>25</v>
      </c>
      <c r="BO81" s="18">
        <f t="shared" si="34"/>
        <v>4</v>
      </c>
      <c r="BP81" s="16">
        <f t="shared" si="26"/>
        <v>29</v>
      </c>
      <c r="BQ81" s="16">
        <f t="shared" si="27"/>
        <v>0</v>
      </c>
      <c r="BR81" s="16">
        <f t="shared" si="28"/>
        <v>0</v>
      </c>
      <c r="BS81" s="16">
        <f t="shared" si="29"/>
        <v>0</v>
      </c>
      <c r="BT81" s="17"/>
      <c r="BU81" s="17"/>
      <c r="BV81" s="18">
        <f t="shared" si="30"/>
        <v>-29</v>
      </c>
      <c r="BW81" s="4"/>
      <c r="BX81" s="4">
        <f t="shared" si="31"/>
        <v>0</v>
      </c>
      <c r="BY81" s="4">
        <f t="shared" si="32"/>
        <v>0</v>
      </c>
      <c r="BZ81" s="4"/>
      <c r="CA81" s="4">
        <f t="shared" si="33"/>
        <v>0</v>
      </c>
      <c r="CD81" s="70">
        <f t="shared" si="35"/>
        <v>0.16666666666666696</v>
      </c>
    </row>
    <row r="82" spans="1:82" x14ac:dyDescent="0.25">
      <c r="A82" s="8">
        <v>73</v>
      </c>
      <c r="B82" s="135" t="s">
        <v>258</v>
      </c>
      <c r="C82" s="135" t="s">
        <v>259</v>
      </c>
      <c r="D82" s="20"/>
      <c r="E82" s="20" t="s">
        <v>110</v>
      </c>
      <c r="F82" s="20"/>
      <c r="G82" s="20"/>
      <c r="H82" s="20" t="s">
        <v>28</v>
      </c>
      <c r="I82" s="20" t="s">
        <v>27</v>
      </c>
      <c r="J82" s="20" t="s">
        <v>28</v>
      </c>
      <c r="K82" s="20" t="s">
        <v>27</v>
      </c>
      <c r="L82" s="20" t="s">
        <v>24</v>
      </c>
      <c r="M82" s="20" t="s">
        <v>25</v>
      </c>
      <c r="N82" s="20" t="s">
        <v>28</v>
      </c>
      <c r="O82" s="20" t="s">
        <v>28</v>
      </c>
      <c r="P82" s="20" t="s">
        <v>28</v>
      </c>
      <c r="Q82" s="20" t="s">
        <v>27</v>
      </c>
      <c r="R82" s="90" t="s">
        <v>27</v>
      </c>
      <c r="S82" s="90" t="s">
        <v>28</v>
      </c>
      <c r="T82" s="90" t="s">
        <v>28</v>
      </c>
      <c r="U82" s="41" t="s">
        <v>28</v>
      </c>
      <c r="V82" s="41" t="s">
        <v>28</v>
      </c>
      <c r="W82" s="92" t="s">
        <v>27</v>
      </c>
      <c r="X82" s="92" t="s">
        <v>27</v>
      </c>
      <c r="Y82" s="92" t="s">
        <v>24</v>
      </c>
      <c r="Z82" s="20" t="s">
        <v>25</v>
      </c>
      <c r="AA82" s="20" t="s">
        <v>27</v>
      </c>
      <c r="AB82" s="20" t="s">
        <v>27</v>
      </c>
      <c r="AC82" s="20" t="s">
        <v>26</v>
      </c>
      <c r="AD82" s="20" t="s">
        <v>27</v>
      </c>
      <c r="AE82" s="20" t="s">
        <v>27</v>
      </c>
      <c r="AF82" s="20" t="s">
        <v>25</v>
      </c>
      <c r="AG82" s="20" t="s">
        <v>24</v>
      </c>
      <c r="AH82" s="86" t="s">
        <v>28</v>
      </c>
      <c r="AI82" s="80" t="s">
        <v>28</v>
      </c>
      <c r="AJ82" s="44" t="s">
        <v>28</v>
      </c>
      <c r="AK82" s="20" t="s">
        <v>27</v>
      </c>
      <c r="AL82" s="20" t="s">
        <v>27</v>
      </c>
      <c r="AM82" s="20" t="s">
        <v>27</v>
      </c>
      <c r="AN82" s="20" t="s">
        <v>25</v>
      </c>
      <c r="AO82" s="20" t="s">
        <v>24</v>
      </c>
      <c r="AP82" s="20" t="s">
        <v>25</v>
      </c>
      <c r="AQ82" s="20" t="s">
        <v>27</v>
      </c>
      <c r="AR82" s="20" t="s">
        <v>27</v>
      </c>
      <c r="AS82" s="20" t="s">
        <v>25</v>
      </c>
      <c r="AT82" s="20" t="s">
        <v>27</v>
      </c>
      <c r="AU82" s="20" t="s">
        <v>24</v>
      </c>
      <c r="AV82" s="20" t="s">
        <v>27</v>
      </c>
      <c r="AW82" s="20" t="s">
        <v>25</v>
      </c>
      <c r="AX82" s="20" t="s">
        <v>27</v>
      </c>
      <c r="AY82" s="77">
        <f t="shared" si="36"/>
        <v>6</v>
      </c>
      <c r="AZ82" s="8">
        <f t="shared" si="37"/>
        <v>14</v>
      </c>
      <c r="BA82" s="8">
        <f t="shared" si="38"/>
        <v>5</v>
      </c>
      <c r="BB82" s="8">
        <f t="shared" si="39"/>
        <v>0</v>
      </c>
      <c r="BC82" s="8">
        <f t="shared" si="40"/>
        <v>0</v>
      </c>
      <c r="BD82" s="8">
        <f t="shared" si="41"/>
        <v>0</v>
      </c>
      <c r="BE82" s="8">
        <f t="shared" si="42"/>
        <v>0</v>
      </c>
      <c r="BF82" s="8">
        <f t="shared" si="43"/>
        <v>0</v>
      </c>
      <c r="BG82" s="8">
        <f t="shared" si="44"/>
        <v>0</v>
      </c>
      <c r="BH82" s="14">
        <f t="shared" si="45"/>
        <v>0</v>
      </c>
      <c r="BI82" s="14">
        <f t="shared" si="46"/>
        <v>0</v>
      </c>
      <c r="BJ82" s="8">
        <f t="shared" si="47"/>
        <v>4</v>
      </c>
      <c r="BK82" s="8">
        <f t="shared" si="48"/>
        <v>1</v>
      </c>
      <c r="BL82" s="14">
        <f t="shared" si="49"/>
        <v>0</v>
      </c>
      <c r="BM82" s="8">
        <f t="shared" si="50"/>
        <v>0</v>
      </c>
      <c r="BN82" s="15">
        <f t="shared" si="51"/>
        <v>25</v>
      </c>
      <c r="BO82" s="36">
        <f t="shared" si="34"/>
        <v>4</v>
      </c>
      <c r="BP82" s="62">
        <f t="shared" si="26"/>
        <v>29</v>
      </c>
      <c r="BQ82" s="62">
        <f t="shared" si="27"/>
        <v>0</v>
      </c>
      <c r="BR82" s="62">
        <f t="shared" si="28"/>
        <v>0</v>
      </c>
      <c r="BS82" s="62">
        <f t="shared" si="29"/>
        <v>0</v>
      </c>
      <c r="BT82" s="20"/>
      <c r="BU82" s="20"/>
      <c r="BV82" s="36">
        <f t="shared" si="30"/>
        <v>-29</v>
      </c>
      <c r="BX82">
        <f t="shared" si="31"/>
        <v>0</v>
      </c>
      <c r="BY82">
        <f t="shared" si="32"/>
        <v>0</v>
      </c>
      <c r="CA82">
        <f t="shared" si="33"/>
        <v>0</v>
      </c>
      <c r="CD82" s="70">
        <f t="shared" si="35"/>
        <v>0.16666666666666696</v>
      </c>
    </row>
    <row r="83" spans="1:82" x14ac:dyDescent="0.25">
      <c r="A83" s="8">
        <v>74</v>
      </c>
      <c r="B83" s="136" t="s">
        <v>261</v>
      </c>
      <c r="C83" s="135" t="s">
        <v>260</v>
      </c>
      <c r="D83" s="20"/>
      <c r="E83" s="20" t="s">
        <v>110</v>
      </c>
      <c r="F83" s="20"/>
      <c r="G83" s="20"/>
      <c r="H83" s="20" t="s">
        <v>25</v>
      </c>
      <c r="I83" s="20" t="s">
        <v>25</v>
      </c>
      <c r="J83" s="20" t="s">
        <v>24</v>
      </c>
      <c r="K83" s="20" t="s">
        <v>25</v>
      </c>
      <c r="L83" s="20" t="s">
        <v>25</v>
      </c>
      <c r="M83" s="20" t="s">
        <v>25</v>
      </c>
      <c r="N83" s="20" t="s">
        <v>25</v>
      </c>
      <c r="O83" s="20" t="s">
        <v>25</v>
      </c>
      <c r="P83" s="20" t="s">
        <v>27</v>
      </c>
      <c r="Q83" s="20" t="s">
        <v>24</v>
      </c>
      <c r="R83" s="90" t="s">
        <v>25</v>
      </c>
      <c r="S83" s="90" t="s">
        <v>25</v>
      </c>
      <c r="T83" s="90" t="s">
        <v>25</v>
      </c>
      <c r="U83" s="20" t="s">
        <v>25</v>
      </c>
      <c r="V83" s="20" t="s">
        <v>25</v>
      </c>
      <c r="W83" s="91" t="s">
        <v>25</v>
      </c>
      <c r="X83" s="92" t="s">
        <v>24</v>
      </c>
      <c r="Y83" s="92" t="s">
        <v>25</v>
      </c>
      <c r="Z83" s="20" t="s">
        <v>25</v>
      </c>
      <c r="AA83" s="20" t="s">
        <v>25</v>
      </c>
      <c r="AB83" s="20" t="s">
        <v>25</v>
      </c>
      <c r="AC83" s="20" t="s">
        <v>28</v>
      </c>
      <c r="AD83" s="20" t="s">
        <v>28</v>
      </c>
      <c r="AE83" s="20" t="s">
        <v>24</v>
      </c>
      <c r="AF83" s="20" t="s">
        <v>25</v>
      </c>
      <c r="AG83" s="20" t="s">
        <v>25</v>
      </c>
      <c r="AH83" s="44" t="s">
        <v>25</v>
      </c>
      <c r="AI83" s="80" t="s">
        <v>27</v>
      </c>
      <c r="AJ83" s="44" t="s">
        <v>25</v>
      </c>
      <c r="AK83" s="20" t="s">
        <v>28</v>
      </c>
      <c r="AL83" s="20" t="s">
        <v>24</v>
      </c>
      <c r="AM83" s="20" t="s">
        <v>25</v>
      </c>
      <c r="AN83" s="20" t="s">
        <v>25</v>
      </c>
      <c r="AO83" s="20" t="s">
        <v>25</v>
      </c>
      <c r="AP83" s="20" t="s">
        <v>25</v>
      </c>
      <c r="AQ83" s="20" t="s">
        <v>25</v>
      </c>
      <c r="AR83" s="20" t="s">
        <v>28</v>
      </c>
      <c r="AS83" s="20" t="s">
        <v>24</v>
      </c>
      <c r="AT83" s="20" t="s">
        <v>25</v>
      </c>
      <c r="AU83" s="20" t="s">
        <v>25</v>
      </c>
      <c r="AV83" s="20" t="s">
        <v>25</v>
      </c>
      <c r="AW83" s="20" t="s">
        <v>25</v>
      </c>
      <c r="AX83" s="20" t="s">
        <v>25</v>
      </c>
      <c r="AY83" s="77">
        <f t="shared" si="36"/>
        <v>21</v>
      </c>
      <c r="AZ83" s="8">
        <f t="shared" si="37"/>
        <v>1</v>
      </c>
      <c r="BA83" s="8">
        <f t="shared" si="38"/>
        <v>4</v>
      </c>
      <c r="BB83" s="8">
        <f t="shared" si="39"/>
        <v>0</v>
      </c>
      <c r="BC83" s="8">
        <f t="shared" si="40"/>
        <v>0</v>
      </c>
      <c r="BD83" s="8">
        <f t="shared" si="41"/>
        <v>0</v>
      </c>
      <c r="BE83" s="8">
        <f t="shared" si="42"/>
        <v>0</v>
      </c>
      <c r="BF83" s="8">
        <f t="shared" si="43"/>
        <v>0</v>
      </c>
      <c r="BG83" s="8">
        <f t="shared" si="44"/>
        <v>0</v>
      </c>
      <c r="BH83" s="14">
        <f t="shared" si="45"/>
        <v>0</v>
      </c>
      <c r="BI83" s="14">
        <f t="shared" si="46"/>
        <v>0</v>
      </c>
      <c r="BJ83" s="8">
        <f t="shared" si="47"/>
        <v>4</v>
      </c>
      <c r="BK83" s="8">
        <f t="shared" si="48"/>
        <v>0</v>
      </c>
      <c r="BL83" s="14">
        <f t="shared" si="49"/>
        <v>0</v>
      </c>
      <c r="BM83" s="8">
        <f t="shared" si="50"/>
        <v>0</v>
      </c>
      <c r="BN83" s="15">
        <f t="shared" si="51"/>
        <v>26</v>
      </c>
      <c r="BO83" s="18">
        <f t="shared" si="34"/>
        <v>4</v>
      </c>
      <c r="BP83" s="16">
        <f t="shared" si="26"/>
        <v>30</v>
      </c>
      <c r="BQ83" s="16">
        <f t="shared" si="27"/>
        <v>0</v>
      </c>
      <c r="BR83" s="16">
        <f t="shared" si="28"/>
        <v>0</v>
      </c>
      <c r="BS83" s="16">
        <f t="shared" si="29"/>
        <v>0</v>
      </c>
      <c r="BT83" s="17"/>
      <c r="BU83" s="17"/>
      <c r="BV83" s="18">
        <f t="shared" si="30"/>
        <v>-30</v>
      </c>
      <c r="BW83" s="4"/>
      <c r="BX83" s="4">
        <f t="shared" si="31"/>
        <v>0</v>
      </c>
      <c r="BY83" s="4">
        <f t="shared" si="32"/>
        <v>0</v>
      </c>
      <c r="BZ83" s="4"/>
      <c r="CA83" s="4">
        <f t="shared" si="33"/>
        <v>0</v>
      </c>
      <c r="CD83" s="70">
        <f t="shared" si="35"/>
        <v>0.33333333333333304</v>
      </c>
    </row>
    <row r="84" spans="1:82" x14ac:dyDescent="0.25">
      <c r="A84" s="8">
        <v>75</v>
      </c>
      <c r="B84" s="137" t="s">
        <v>262</v>
      </c>
      <c r="C84" s="135" t="s">
        <v>263</v>
      </c>
      <c r="D84" s="20"/>
      <c r="E84" s="20" t="s">
        <v>110</v>
      </c>
      <c r="F84" s="20"/>
      <c r="G84" s="20"/>
      <c r="H84" s="20" t="s">
        <v>28</v>
      </c>
      <c r="I84" s="20" t="s">
        <v>28</v>
      </c>
      <c r="J84" s="20" t="s">
        <v>27</v>
      </c>
      <c r="K84" s="20" t="s">
        <v>25</v>
      </c>
      <c r="L84" s="20" t="s">
        <v>24</v>
      </c>
      <c r="M84" s="20" t="s">
        <v>25</v>
      </c>
      <c r="N84" s="20" t="s">
        <v>25</v>
      </c>
      <c r="O84" s="20" t="s">
        <v>25</v>
      </c>
      <c r="P84" s="20" t="s">
        <v>25</v>
      </c>
      <c r="Q84" s="20" t="s">
        <v>28</v>
      </c>
      <c r="R84" s="90" t="s">
        <v>27</v>
      </c>
      <c r="S84" s="90" t="s">
        <v>24</v>
      </c>
      <c r="T84" s="90" t="s">
        <v>25</v>
      </c>
      <c r="U84" s="41" t="s">
        <v>25</v>
      </c>
      <c r="V84" s="41" t="s">
        <v>25</v>
      </c>
      <c r="W84" s="92" t="s">
        <v>28</v>
      </c>
      <c r="X84" s="92" t="s">
        <v>28</v>
      </c>
      <c r="Y84" s="92" t="s">
        <v>27</v>
      </c>
      <c r="Z84" s="20" t="s">
        <v>24</v>
      </c>
      <c r="AA84" s="20" t="s">
        <v>27</v>
      </c>
      <c r="AB84" s="20" t="s">
        <v>25</v>
      </c>
      <c r="AC84" s="20" t="s">
        <v>27</v>
      </c>
      <c r="AD84" s="20" t="s">
        <v>25</v>
      </c>
      <c r="AE84" s="20" t="s">
        <v>27</v>
      </c>
      <c r="AF84" s="20" t="s">
        <v>25</v>
      </c>
      <c r="AG84" s="20" t="s">
        <v>24</v>
      </c>
      <c r="AH84" s="44" t="s">
        <v>25</v>
      </c>
      <c r="AI84" s="20" t="s">
        <v>28</v>
      </c>
      <c r="AJ84" s="44" t="s">
        <v>28</v>
      </c>
      <c r="AK84" s="20" t="s">
        <v>28</v>
      </c>
      <c r="AL84" s="20" t="s">
        <v>28</v>
      </c>
      <c r="AM84" s="20" t="s">
        <v>28</v>
      </c>
      <c r="AN84" s="20" t="s">
        <v>27</v>
      </c>
      <c r="AO84" s="20" t="s">
        <v>25</v>
      </c>
      <c r="AP84" s="20" t="s">
        <v>24</v>
      </c>
      <c r="AQ84" s="20" t="s">
        <v>25</v>
      </c>
      <c r="AR84" s="20" t="s">
        <v>28</v>
      </c>
      <c r="AS84" s="20" t="s">
        <v>27</v>
      </c>
      <c r="AT84" s="20" t="s">
        <v>26</v>
      </c>
      <c r="AU84" s="20" t="s">
        <v>26</v>
      </c>
      <c r="AV84" s="20" t="s">
        <v>25</v>
      </c>
      <c r="AW84" s="20" t="s">
        <v>25</v>
      </c>
      <c r="AX84" s="20" t="s">
        <v>27</v>
      </c>
      <c r="AY84" s="77">
        <f t="shared" si="36"/>
        <v>10</v>
      </c>
      <c r="AZ84" s="8">
        <f t="shared" si="37"/>
        <v>7</v>
      </c>
      <c r="BA84" s="8">
        <f t="shared" si="38"/>
        <v>8</v>
      </c>
      <c r="BB84" s="8">
        <f t="shared" si="39"/>
        <v>0</v>
      </c>
      <c r="BC84" s="8">
        <f t="shared" si="40"/>
        <v>0</v>
      </c>
      <c r="BD84" s="8">
        <f t="shared" si="41"/>
        <v>0</v>
      </c>
      <c r="BE84" s="8">
        <f t="shared" si="42"/>
        <v>0</v>
      </c>
      <c r="BF84" s="8">
        <f t="shared" si="43"/>
        <v>0</v>
      </c>
      <c r="BG84" s="8">
        <f t="shared" si="44"/>
        <v>0</v>
      </c>
      <c r="BH84" s="14">
        <f t="shared" si="45"/>
        <v>0</v>
      </c>
      <c r="BI84" s="14">
        <f t="shared" si="46"/>
        <v>0</v>
      </c>
      <c r="BJ84" s="8">
        <f t="shared" si="47"/>
        <v>3</v>
      </c>
      <c r="BK84" s="8">
        <f t="shared" si="48"/>
        <v>2</v>
      </c>
      <c r="BL84" s="14">
        <f t="shared" si="49"/>
        <v>0</v>
      </c>
      <c r="BM84" s="8">
        <f t="shared" si="50"/>
        <v>0</v>
      </c>
      <c r="BN84" s="15">
        <f t="shared" si="51"/>
        <v>25</v>
      </c>
      <c r="BO84" s="18">
        <f t="shared" si="34"/>
        <v>3</v>
      </c>
      <c r="BP84" s="16">
        <f t="shared" si="26"/>
        <v>28</v>
      </c>
      <c r="BQ84" s="16">
        <f t="shared" si="27"/>
        <v>0</v>
      </c>
      <c r="BR84" s="16">
        <f t="shared" si="28"/>
        <v>0</v>
      </c>
      <c r="BS84" s="16">
        <f t="shared" si="29"/>
        <v>0</v>
      </c>
      <c r="BT84" s="17"/>
      <c r="BU84" s="17"/>
      <c r="BV84" s="18">
        <f t="shared" si="30"/>
        <v>-28</v>
      </c>
      <c r="BW84" s="4"/>
      <c r="BX84" s="4">
        <f t="shared" si="31"/>
        <v>0</v>
      </c>
      <c r="BY84" s="4">
        <f t="shared" si="32"/>
        <v>0</v>
      </c>
      <c r="BZ84" s="4"/>
      <c r="CA84" s="4">
        <f t="shared" si="33"/>
        <v>0</v>
      </c>
      <c r="CD84" s="70">
        <f t="shared" si="35"/>
        <v>1.166666666666667</v>
      </c>
    </row>
    <row r="85" spans="1:82" x14ac:dyDescent="0.25">
      <c r="A85" s="8">
        <v>76</v>
      </c>
      <c r="B85" s="134" t="s">
        <v>264</v>
      </c>
      <c r="C85" s="134" t="s">
        <v>265</v>
      </c>
      <c r="D85" s="73"/>
      <c r="E85" s="20" t="s">
        <v>110</v>
      </c>
      <c r="F85" s="72"/>
      <c r="G85" s="13"/>
      <c r="H85" s="20" t="s">
        <v>27</v>
      </c>
      <c r="I85" s="20" t="s">
        <v>25</v>
      </c>
      <c r="J85" s="20" t="s">
        <v>27</v>
      </c>
      <c r="K85" s="20" t="s">
        <v>24</v>
      </c>
      <c r="L85" s="20" t="s">
        <v>27</v>
      </c>
      <c r="M85" s="20" t="s">
        <v>25</v>
      </c>
      <c r="N85" s="20" t="s">
        <v>27</v>
      </c>
      <c r="O85" s="20" t="s">
        <v>27</v>
      </c>
      <c r="P85" s="20" t="s">
        <v>25</v>
      </c>
      <c r="Q85" s="20" t="s">
        <v>25</v>
      </c>
      <c r="R85" s="90" t="s">
        <v>24</v>
      </c>
      <c r="S85" s="90" t="s">
        <v>25</v>
      </c>
      <c r="T85" s="90" t="s">
        <v>27</v>
      </c>
      <c r="U85" s="20" t="s">
        <v>27</v>
      </c>
      <c r="V85" s="20" t="s">
        <v>25</v>
      </c>
      <c r="W85" s="92" t="s">
        <v>25</v>
      </c>
      <c r="X85" s="92" t="s">
        <v>25</v>
      </c>
      <c r="Y85" s="92" t="s">
        <v>24</v>
      </c>
      <c r="Z85" s="20" t="s">
        <v>25</v>
      </c>
      <c r="AA85" s="20" t="s">
        <v>25</v>
      </c>
      <c r="AB85" s="20" t="s">
        <v>28</v>
      </c>
      <c r="AC85" s="20" t="s">
        <v>26</v>
      </c>
      <c r="AD85" s="20" t="s">
        <v>27</v>
      </c>
      <c r="AE85" s="20" t="s">
        <v>28</v>
      </c>
      <c r="AF85" s="20" t="s">
        <v>24</v>
      </c>
      <c r="AG85" s="20" t="s">
        <v>25</v>
      </c>
      <c r="AH85" s="44" t="s">
        <v>28</v>
      </c>
      <c r="AI85" s="80" t="s">
        <v>28</v>
      </c>
      <c r="AJ85" s="44" t="s">
        <v>28</v>
      </c>
      <c r="AK85" s="20" t="s">
        <v>28</v>
      </c>
      <c r="AL85" s="20" t="s">
        <v>28</v>
      </c>
      <c r="AM85" s="20" t="s">
        <v>24</v>
      </c>
      <c r="AN85" s="20" t="s">
        <v>28</v>
      </c>
      <c r="AO85" s="20" t="s">
        <v>28</v>
      </c>
      <c r="AP85" s="20" t="s">
        <v>28</v>
      </c>
      <c r="AQ85" s="20" t="s">
        <v>28</v>
      </c>
      <c r="AR85" s="20" t="s">
        <v>26</v>
      </c>
      <c r="AS85" s="20" t="s">
        <v>26</v>
      </c>
      <c r="AT85" s="20" t="s">
        <v>26</v>
      </c>
      <c r="AU85" s="20" t="s">
        <v>26</v>
      </c>
      <c r="AV85" s="20" t="s">
        <v>26</v>
      </c>
      <c r="AW85" s="20" t="s">
        <v>26</v>
      </c>
      <c r="AX85" s="20" t="s">
        <v>26</v>
      </c>
      <c r="AY85" s="77">
        <f t="shared" si="36"/>
        <v>6</v>
      </c>
      <c r="AZ85" s="8">
        <f t="shared" si="37"/>
        <v>2</v>
      </c>
      <c r="BA85" s="8">
        <f t="shared" si="38"/>
        <v>11</v>
      </c>
      <c r="BB85" s="8">
        <f t="shared" si="39"/>
        <v>0</v>
      </c>
      <c r="BC85" s="8">
        <f t="shared" si="40"/>
        <v>0</v>
      </c>
      <c r="BD85" s="8">
        <f t="shared" si="41"/>
        <v>0</v>
      </c>
      <c r="BE85" s="8">
        <f t="shared" si="42"/>
        <v>0</v>
      </c>
      <c r="BF85" s="8">
        <f t="shared" si="43"/>
        <v>0</v>
      </c>
      <c r="BG85" s="8">
        <f t="shared" si="44"/>
        <v>0</v>
      </c>
      <c r="BH85" s="14">
        <f t="shared" si="45"/>
        <v>0</v>
      </c>
      <c r="BI85" s="14">
        <f t="shared" si="46"/>
        <v>0</v>
      </c>
      <c r="BJ85" s="8">
        <f t="shared" si="47"/>
        <v>3</v>
      </c>
      <c r="BK85" s="8">
        <f t="shared" si="48"/>
        <v>8</v>
      </c>
      <c r="BL85" s="14">
        <f t="shared" si="49"/>
        <v>0</v>
      </c>
      <c r="BM85" s="8">
        <f t="shared" si="50"/>
        <v>0</v>
      </c>
      <c r="BN85" s="15">
        <f t="shared" si="51"/>
        <v>19</v>
      </c>
      <c r="BO85" s="18">
        <f t="shared" si="34"/>
        <v>3</v>
      </c>
      <c r="BP85" s="16">
        <f t="shared" si="26"/>
        <v>22</v>
      </c>
      <c r="BQ85" s="16">
        <f t="shared" si="27"/>
        <v>0</v>
      </c>
      <c r="BR85" s="16">
        <f t="shared" si="28"/>
        <v>0</v>
      </c>
      <c r="BS85" s="16">
        <f t="shared" si="29"/>
        <v>0</v>
      </c>
      <c r="BT85" s="17"/>
      <c r="BU85" s="17"/>
      <c r="BV85" s="18">
        <f t="shared" si="30"/>
        <v>-22</v>
      </c>
      <c r="BW85" s="4"/>
      <c r="BX85" s="4">
        <f t="shared" si="31"/>
        <v>0</v>
      </c>
      <c r="BY85" s="4">
        <f t="shared" si="32"/>
        <v>0</v>
      </c>
      <c r="BZ85" s="4"/>
      <c r="CA85" s="4">
        <f t="shared" si="33"/>
        <v>0</v>
      </c>
      <c r="CD85" s="70">
        <f t="shared" si="35"/>
        <v>0.16666666666666652</v>
      </c>
    </row>
    <row r="86" spans="1:82" x14ac:dyDescent="0.25">
      <c r="A86" s="8">
        <v>77</v>
      </c>
      <c r="B86" s="134" t="s">
        <v>266</v>
      </c>
      <c r="C86" s="134" t="s">
        <v>229</v>
      </c>
      <c r="D86" s="73"/>
      <c r="E86" s="72" t="s">
        <v>110</v>
      </c>
      <c r="F86" s="72"/>
      <c r="G86" s="13"/>
      <c r="H86" s="20" t="s">
        <v>28</v>
      </c>
      <c r="I86" s="20" t="s">
        <v>28</v>
      </c>
      <c r="J86" s="20" t="s">
        <v>27</v>
      </c>
      <c r="K86" s="20" t="s">
        <v>28</v>
      </c>
      <c r="L86" s="20" t="s">
        <v>28</v>
      </c>
      <c r="M86" s="20" t="s">
        <v>28</v>
      </c>
      <c r="N86" s="20" t="s">
        <v>24</v>
      </c>
      <c r="O86" s="20" t="s">
        <v>27</v>
      </c>
      <c r="P86" s="20" t="s">
        <v>27</v>
      </c>
      <c r="Q86" s="20" t="s">
        <v>27</v>
      </c>
      <c r="R86" s="90" t="s">
        <v>28</v>
      </c>
      <c r="S86" s="90" t="s">
        <v>28</v>
      </c>
      <c r="T86" s="90" t="s">
        <v>28</v>
      </c>
      <c r="U86" s="20" t="s">
        <v>24</v>
      </c>
      <c r="V86" s="20" t="s">
        <v>28</v>
      </c>
      <c r="W86" s="92" t="s">
        <v>28</v>
      </c>
      <c r="X86" s="92" t="s">
        <v>28</v>
      </c>
      <c r="Y86" s="91" t="s">
        <v>28</v>
      </c>
      <c r="Z86" s="20" t="s">
        <v>28</v>
      </c>
      <c r="AA86" s="20" t="s">
        <v>28</v>
      </c>
      <c r="AB86" s="20" t="s">
        <v>24</v>
      </c>
      <c r="AC86" s="20" t="s">
        <v>25</v>
      </c>
      <c r="AD86" s="20" t="s">
        <v>26</v>
      </c>
      <c r="AE86" s="20" t="s">
        <v>25</v>
      </c>
      <c r="AF86" s="20" t="s">
        <v>28</v>
      </c>
      <c r="AG86" s="20" t="s">
        <v>28</v>
      </c>
      <c r="AH86" s="44" t="s">
        <v>28</v>
      </c>
      <c r="AI86" s="20" t="s">
        <v>24</v>
      </c>
      <c r="AJ86" s="44" t="s">
        <v>27</v>
      </c>
      <c r="AK86" s="20" t="s">
        <v>25</v>
      </c>
      <c r="AL86" s="20" t="s">
        <v>25</v>
      </c>
      <c r="AM86" s="20" t="s">
        <v>25</v>
      </c>
      <c r="AN86" s="20" t="s">
        <v>25</v>
      </c>
      <c r="AO86" s="20" t="s">
        <v>25</v>
      </c>
      <c r="AP86" s="20" t="s">
        <v>24</v>
      </c>
      <c r="AQ86" s="20" t="s">
        <v>27</v>
      </c>
      <c r="AR86" s="20" t="s">
        <v>27</v>
      </c>
      <c r="AS86" s="20" t="s">
        <v>26</v>
      </c>
      <c r="AT86" s="20" t="s">
        <v>25</v>
      </c>
      <c r="AU86" s="20" t="s">
        <v>27</v>
      </c>
      <c r="AV86" s="20" t="s">
        <v>28</v>
      </c>
      <c r="AW86" s="20" t="s">
        <v>26</v>
      </c>
      <c r="AX86" s="20" t="s">
        <v>25</v>
      </c>
      <c r="AY86" s="77">
        <f t="shared" si="36"/>
        <v>9</v>
      </c>
      <c r="AZ86" s="8">
        <f t="shared" si="37"/>
        <v>4</v>
      </c>
      <c r="BA86" s="8">
        <f t="shared" si="38"/>
        <v>10</v>
      </c>
      <c r="BB86" s="8">
        <f t="shared" si="39"/>
        <v>0</v>
      </c>
      <c r="BC86" s="8">
        <f t="shared" si="40"/>
        <v>0</v>
      </c>
      <c r="BD86" s="8">
        <f t="shared" si="41"/>
        <v>0</v>
      </c>
      <c r="BE86" s="8">
        <f t="shared" si="42"/>
        <v>0</v>
      </c>
      <c r="BF86" s="8">
        <f t="shared" si="43"/>
        <v>0</v>
      </c>
      <c r="BG86" s="8">
        <f t="shared" si="44"/>
        <v>0</v>
      </c>
      <c r="BH86" s="14">
        <f t="shared" si="45"/>
        <v>0</v>
      </c>
      <c r="BI86" s="14">
        <f t="shared" si="46"/>
        <v>0</v>
      </c>
      <c r="BJ86" s="8">
        <f t="shared" si="47"/>
        <v>4</v>
      </c>
      <c r="BK86" s="8">
        <f t="shared" si="48"/>
        <v>3</v>
      </c>
      <c r="BL86" s="14">
        <f t="shared" si="49"/>
        <v>0</v>
      </c>
      <c r="BM86" s="8">
        <f t="shared" si="50"/>
        <v>0</v>
      </c>
      <c r="BN86" s="15">
        <f t="shared" si="51"/>
        <v>23</v>
      </c>
      <c r="BO86" s="18">
        <f t="shared" si="34"/>
        <v>4</v>
      </c>
      <c r="BP86" s="16">
        <f t="shared" si="26"/>
        <v>27</v>
      </c>
      <c r="BQ86" s="16">
        <f t="shared" si="27"/>
        <v>0</v>
      </c>
      <c r="BR86" s="16">
        <f t="shared" si="28"/>
        <v>0</v>
      </c>
      <c r="BS86" s="16">
        <f t="shared" si="29"/>
        <v>0</v>
      </c>
      <c r="BT86" s="17"/>
      <c r="BU86" s="17"/>
      <c r="BV86" s="18">
        <f t="shared" si="30"/>
        <v>-27</v>
      </c>
      <c r="BW86" s="4"/>
      <c r="BX86" s="4">
        <f t="shared" si="31"/>
        <v>0</v>
      </c>
      <c r="BY86" s="4">
        <f t="shared" si="32"/>
        <v>0</v>
      </c>
      <c r="BZ86" s="4"/>
      <c r="CA86" s="4">
        <f t="shared" si="33"/>
        <v>0</v>
      </c>
      <c r="CD86" s="70">
        <f t="shared" si="35"/>
        <v>-0.16666666666666652</v>
      </c>
    </row>
    <row r="87" spans="1:82" x14ac:dyDescent="0.25">
      <c r="A87" s="8">
        <v>78</v>
      </c>
      <c r="B87" s="135" t="s">
        <v>249</v>
      </c>
      <c r="C87" s="135" t="s">
        <v>250</v>
      </c>
      <c r="D87" s="20"/>
      <c r="E87" s="20" t="s">
        <v>110</v>
      </c>
      <c r="F87" s="20"/>
      <c r="G87" s="20"/>
      <c r="H87" s="20" t="s">
        <v>27</v>
      </c>
      <c r="I87" s="20" t="s">
        <v>25</v>
      </c>
      <c r="J87" s="20" t="s">
        <v>24</v>
      </c>
      <c r="K87" s="20" t="s">
        <v>25</v>
      </c>
      <c r="L87" s="20" t="s">
        <v>25</v>
      </c>
      <c r="M87" s="20" t="s">
        <v>28</v>
      </c>
      <c r="N87" s="20" t="s">
        <v>28</v>
      </c>
      <c r="O87" s="20" t="s">
        <v>26</v>
      </c>
      <c r="P87" s="20" t="s">
        <v>25</v>
      </c>
      <c r="Q87" s="20" t="s">
        <v>24</v>
      </c>
      <c r="R87" s="90" t="s">
        <v>28</v>
      </c>
      <c r="S87" s="90" t="s">
        <v>28</v>
      </c>
      <c r="T87" s="90" t="s">
        <v>28</v>
      </c>
      <c r="U87" s="20" t="s">
        <v>28</v>
      </c>
      <c r="V87" s="20" t="s">
        <v>28</v>
      </c>
      <c r="W87" s="92" t="s">
        <v>28</v>
      </c>
      <c r="X87" s="20" t="s">
        <v>24</v>
      </c>
      <c r="Y87" s="91" t="s">
        <v>28</v>
      </c>
      <c r="Z87" s="82" t="s">
        <v>28</v>
      </c>
      <c r="AA87" s="20" t="s">
        <v>28</v>
      </c>
      <c r="AB87" s="20" t="s">
        <v>28</v>
      </c>
      <c r="AC87" s="82" t="s">
        <v>26</v>
      </c>
      <c r="AD87" s="82" t="s">
        <v>25</v>
      </c>
      <c r="AE87" s="82" t="s">
        <v>25</v>
      </c>
      <c r="AF87" s="82" t="s">
        <v>24</v>
      </c>
      <c r="AG87" s="82" t="s">
        <v>28</v>
      </c>
      <c r="AH87" s="44" t="s">
        <v>28</v>
      </c>
      <c r="AI87" s="83" t="s">
        <v>28</v>
      </c>
      <c r="AJ87" s="44" t="s">
        <v>27</v>
      </c>
      <c r="AK87" s="20" t="s">
        <v>27</v>
      </c>
      <c r="AL87" s="20" t="s">
        <v>27</v>
      </c>
      <c r="AM87" s="20" t="s">
        <v>24</v>
      </c>
      <c r="AN87" s="20" t="s">
        <v>25</v>
      </c>
      <c r="AO87" s="20" t="s">
        <v>28</v>
      </c>
      <c r="AP87" s="20" t="s">
        <v>28</v>
      </c>
      <c r="AQ87" s="20" t="s">
        <v>27</v>
      </c>
      <c r="AR87" s="20" t="s">
        <v>25</v>
      </c>
      <c r="AS87" s="20" t="s">
        <v>27</v>
      </c>
      <c r="AT87" s="20" t="s">
        <v>24</v>
      </c>
      <c r="AU87" s="20" t="s">
        <v>27</v>
      </c>
      <c r="AV87" s="20" t="s">
        <v>27</v>
      </c>
      <c r="AW87" s="20" t="s">
        <v>25</v>
      </c>
      <c r="AX87" s="20" t="s">
        <v>25</v>
      </c>
      <c r="AY87" s="77">
        <f t="shared" si="36"/>
        <v>6</v>
      </c>
      <c r="AZ87" s="8">
        <f t="shared" si="37"/>
        <v>7</v>
      </c>
      <c r="BA87" s="8">
        <f t="shared" si="38"/>
        <v>12</v>
      </c>
      <c r="BB87" s="8">
        <f t="shared" si="39"/>
        <v>0</v>
      </c>
      <c r="BC87" s="8">
        <f t="shared" si="40"/>
        <v>0</v>
      </c>
      <c r="BD87" s="8">
        <f t="shared" si="41"/>
        <v>0</v>
      </c>
      <c r="BE87" s="8">
        <f t="shared" si="42"/>
        <v>0</v>
      </c>
      <c r="BF87" s="8">
        <f t="shared" si="43"/>
        <v>0</v>
      </c>
      <c r="BG87" s="8">
        <f t="shared" si="44"/>
        <v>0</v>
      </c>
      <c r="BH87" s="14">
        <f t="shared" si="45"/>
        <v>0</v>
      </c>
      <c r="BI87" s="14">
        <f t="shared" si="46"/>
        <v>0</v>
      </c>
      <c r="BJ87" s="8">
        <f t="shared" si="47"/>
        <v>4</v>
      </c>
      <c r="BK87" s="8">
        <f t="shared" si="48"/>
        <v>1</v>
      </c>
      <c r="BL87" s="14">
        <f t="shared" si="49"/>
        <v>0</v>
      </c>
      <c r="BM87" s="8">
        <f t="shared" si="50"/>
        <v>0</v>
      </c>
      <c r="BN87" s="15">
        <f t="shared" si="51"/>
        <v>25</v>
      </c>
      <c r="BO87" s="18">
        <f t="shared" si="34"/>
        <v>4</v>
      </c>
      <c r="BP87" s="16">
        <f t="shared" si="26"/>
        <v>29</v>
      </c>
      <c r="BQ87" s="16">
        <f t="shared" si="27"/>
        <v>0</v>
      </c>
      <c r="BR87" s="16">
        <f t="shared" si="28"/>
        <v>0</v>
      </c>
      <c r="BS87" s="16">
        <f t="shared" si="29"/>
        <v>0</v>
      </c>
      <c r="BT87" s="17"/>
      <c r="BU87" s="17"/>
      <c r="BV87" s="18">
        <f t="shared" si="30"/>
        <v>-29</v>
      </c>
      <c r="BW87" s="4"/>
      <c r="BX87" s="4">
        <f t="shared" si="31"/>
        <v>0</v>
      </c>
      <c r="BY87" s="4">
        <f t="shared" si="32"/>
        <v>0</v>
      </c>
      <c r="BZ87" s="4"/>
      <c r="CA87" s="4">
        <f t="shared" si="33"/>
        <v>0</v>
      </c>
      <c r="CD87" s="70">
        <f t="shared" si="35"/>
        <v>0.16666666666666696</v>
      </c>
    </row>
    <row r="88" spans="1:82" x14ac:dyDescent="0.25">
      <c r="A88" s="8">
        <v>79</v>
      </c>
      <c r="B88" s="135" t="s">
        <v>252</v>
      </c>
      <c r="C88" s="135" t="s">
        <v>30</v>
      </c>
      <c r="D88" s="20"/>
      <c r="E88" s="20" t="s">
        <v>110</v>
      </c>
      <c r="F88" s="20"/>
      <c r="G88" s="20"/>
      <c r="H88" s="20" t="s">
        <v>28</v>
      </c>
      <c r="I88" s="20" t="s">
        <v>26</v>
      </c>
      <c r="J88" s="20" t="s">
        <v>25</v>
      </c>
      <c r="K88" s="20" t="s">
        <v>28</v>
      </c>
      <c r="L88" s="20" t="s">
        <v>28</v>
      </c>
      <c r="M88" s="20" t="s">
        <v>24</v>
      </c>
      <c r="N88" s="20" t="s">
        <v>28</v>
      </c>
      <c r="O88" s="20" t="s">
        <v>28</v>
      </c>
      <c r="P88" s="20" t="s">
        <v>28</v>
      </c>
      <c r="Q88" s="20" t="s">
        <v>28</v>
      </c>
      <c r="R88" s="90" t="s">
        <v>28</v>
      </c>
      <c r="S88" s="90" t="s">
        <v>28</v>
      </c>
      <c r="T88" s="90" t="s">
        <v>24</v>
      </c>
      <c r="U88" s="79" t="s">
        <v>26</v>
      </c>
      <c r="V88" s="20" t="s">
        <v>26</v>
      </c>
      <c r="W88" s="91" t="s">
        <v>26</v>
      </c>
      <c r="X88" s="92" t="s">
        <v>26</v>
      </c>
      <c r="Y88" s="92" t="s">
        <v>28</v>
      </c>
      <c r="Z88" s="20" t="s">
        <v>28</v>
      </c>
      <c r="AA88" s="20" t="s">
        <v>24</v>
      </c>
      <c r="AB88" s="20" t="s">
        <v>28</v>
      </c>
      <c r="AC88" s="20" t="s">
        <v>28</v>
      </c>
      <c r="AD88" s="20" t="s">
        <v>26</v>
      </c>
      <c r="AE88" s="20" t="s">
        <v>25</v>
      </c>
      <c r="AF88" s="20" t="s">
        <v>28</v>
      </c>
      <c r="AG88" s="20" t="s">
        <v>28</v>
      </c>
      <c r="AH88" s="44" t="s">
        <v>24</v>
      </c>
      <c r="AI88" s="20" t="s">
        <v>28</v>
      </c>
      <c r="AJ88" s="44" t="s">
        <v>28</v>
      </c>
      <c r="AK88" s="20" t="s">
        <v>28</v>
      </c>
      <c r="AL88" s="20" t="s">
        <v>28</v>
      </c>
      <c r="AM88" s="20" t="s">
        <v>28</v>
      </c>
      <c r="AN88" s="20" t="s">
        <v>28</v>
      </c>
      <c r="AO88" s="20" t="s">
        <v>28</v>
      </c>
      <c r="AP88" s="20" t="s">
        <v>24</v>
      </c>
      <c r="AQ88" s="20" t="s">
        <v>25</v>
      </c>
      <c r="AR88" s="20" t="s">
        <v>28</v>
      </c>
      <c r="AS88" s="20" t="s">
        <v>28</v>
      </c>
      <c r="AT88" s="20" t="s">
        <v>28</v>
      </c>
      <c r="AU88" s="20" t="s">
        <v>28</v>
      </c>
      <c r="AV88" s="20" t="s">
        <v>26</v>
      </c>
      <c r="AW88" s="20" t="s">
        <v>28</v>
      </c>
      <c r="AX88" s="20" t="s">
        <v>28</v>
      </c>
      <c r="AY88" s="77">
        <f t="shared" si="36"/>
        <v>2</v>
      </c>
      <c r="AZ88" s="8">
        <f t="shared" si="37"/>
        <v>0</v>
      </c>
      <c r="BA88" s="8">
        <f t="shared" si="38"/>
        <v>19</v>
      </c>
      <c r="BB88" s="8">
        <f t="shared" si="39"/>
        <v>0</v>
      </c>
      <c r="BC88" s="8">
        <f t="shared" si="40"/>
        <v>0</v>
      </c>
      <c r="BD88" s="8">
        <f t="shared" si="41"/>
        <v>0</v>
      </c>
      <c r="BE88" s="8">
        <f t="shared" si="42"/>
        <v>0</v>
      </c>
      <c r="BF88" s="8">
        <f t="shared" si="43"/>
        <v>0</v>
      </c>
      <c r="BG88" s="8">
        <f t="shared" si="44"/>
        <v>0</v>
      </c>
      <c r="BH88" s="14">
        <f t="shared" si="45"/>
        <v>0</v>
      </c>
      <c r="BI88" s="14">
        <f t="shared" si="46"/>
        <v>0</v>
      </c>
      <c r="BJ88" s="8">
        <f t="shared" si="47"/>
        <v>3</v>
      </c>
      <c r="BK88" s="8">
        <f t="shared" si="48"/>
        <v>6</v>
      </c>
      <c r="BL88" s="14">
        <f t="shared" si="49"/>
        <v>0</v>
      </c>
      <c r="BM88" s="8">
        <f t="shared" si="50"/>
        <v>0</v>
      </c>
      <c r="BN88" s="15">
        <f t="shared" si="51"/>
        <v>21</v>
      </c>
      <c r="BO88" s="18">
        <f t="shared" si="34"/>
        <v>3</v>
      </c>
      <c r="BP88" s="16">
        <f t="shared" si="26"/>
        <v>24</v>
      </c>
      <c r="BQ88" s="16">
        <f t="shared" si="27"/>
        <v>0</v>
      </c>
      <c r="BR88" s="16">
        <f t="shared" si="28"/>
        <v>0</v>
      </c>
      <c r="BS88" s="16">
        <f t="shared" si="29"/>
        <v>0</v>
      </c>
      <c r="BT88" s="17"/>
      <c r="BU88" s="17"/>
      <c r="BV88" s="18">
        <f t="shared" si="30"/>
        <v>-24</v>
      </c>
      <c r="BW88" s="4"/>
      <c r="BX88" s="4">
        <f t="shared" si="31"/>
        <v>0</v>
      </c>
      <c r="BY88" s="4">
        <f t="shared" si="32"/>
        <v>0</v>
      </c>
      <c r="BZ88" s="4"/>
      <c r="CA88" s="4">
        <f t="shared" si="33"/>
        <v>0</v>
      </c>
      <c r="CD88" s="70">
        <f t="shared" si="35"/>
        <v>0.5</v>
      </c>
    </row>
    <row r="89" spans="1:82" x14ac:dyDescent="0.25">
      <c r="A89" s="8">
        <v>80</v>
      </c>
      <c r="B89" s="135" t="s">
        <v>248</v>
      </c>
      <c r="C89" s="135" t="s">
        <v>247</v>
      </c>
      <c r="D89" s="20"/>
      <c r="E89" s="20" t="s">
        <v>110</v>
      </c>
      <c r="F89" s="20"/>
      <c r="G89" s="20"/>
      <c r="H89" s="20" t="s">
        <v>25</v>
      </c>
      <c r="I89" s="20" t="s">
        <v>25</v>
      </c>
      <c r="J89" s="20" t="s">
        <v>25</v>
      </c>
      <c r="K89" s="20" t="s">
        <v>25</v>
      </c>
      <c r="L89" s="20" t="s">
        <v>25</v>
      </c>
      <c r="M89" s="20" t="s">
        <v>25</v>
      </c>
      <c r="N89" s="20" t="s">
        <v>24</v>
      </c>
      <c r="O89" s="20" t="s">
        <v>25</v>
      </c>
      <c r="P89" s="20" t="s">
        <v>25</v>
      </c>
      <c r="Q89" s="20" t="s">
        <v>25</v>
      </c>
      <c r="R89" s="90" t="s">
        <v>25</v>
      </c>
      <c r="S89" s="90" t="s">
        <v>25</v>
      </c>
      <c r="T89" s="90" t="s">
        <v>28</v>
      </c>
      <c r="U89" s="79" t="s">
        <v>24</v>
      </c>
      <c r="V89" s="20" t="s">
        <v>25</v>
      </c>
      <c r="W89" s="92" t="s">
        <v>25</v>
      </c>
      <c r="X89" s="92" t="s">
        <v>25</v>
      </c>
      <c r="Y89" s="91" t="s">
        <v>25</v>
      </c>
      <c r="Z89" s="20" t="s">
        <v>25</v>
      </c>
      <c r="AA89" s="20" t="s">
        <v>28</v>
      </c>
      <c r="AB89" s="20" t="s">
        <v>24</v>
      </c>
      <c r="AC89" s="20" t="s">
        <v>25</v>
      </c>
      <c r="AD89" s="20" t="s">
        <v>25</v>
      </c>
      <c r="AE89" s="20" t="s">
        <v>25</v>
      </c>
      <c r="AF89" s="20" t="s">
        <v>25</v>
      </c>
      <c r="AG89" s="20" t="s">
        <v>25</v>
      </c>
      <c r="AH89" s="44" t="s">
        <v>25</v>
      </c>
      <c r="AI89" s="20" t="s">
        <v>24</v>
      </c>
      <c r="AJ89" s="44" t="s">
        <v>28</v>
      </c>
      <c r="AK89" s="20" t="s">
        <v>28</v>
      </c>
      <c r="AL89" s="20" t="s">
        <v>28</v>
      </c>
      <c r="AM89" s="20" t="s">
        <v>28</v>
      </c>
      <c r="AN89" s="20" t="s">
        <v>28</v>
      </c>
      <c r="AO89" s="20" t="s">
        <v>28</v>
      </c>
      <c r="AP89" s="20" t="s">
        <v>28</v>
      </c>
      <c r="AQ89" s="20" t="s">
        <v>24</v>
      </c>
      <c r="AR89" s="20" t="s">
        <v>25</v>
      </c>
      <c r="AS89" s="20" t="s">
        <v>25</v>
      </c>
      <c r="AT89" s="20" t="s">
        <v>25</v>
      </c>
      <c r="AU89" s="20" t="s">
        <v>26</v>
      </c>
      <c r="AV89" s="20" t="s">
        <v>26</v>
      </c>
      <c r="AW89" s="20" t="s">
        <v>28</v>
      </c>
      <c r="AX89" s="20" t="s">
        <v>28</v>
      </c>
      <c r="AY89" s="77">
        <f t="shared" si="36"/>
        <v>14</v>
      </c>
      <c r="AZ89" s="8">
        <f t="shared" si="37"/>
        <v>0</v>
      </c>
      <c r="BA89" s="8">
        <f t="shared" si="38"/>
        <v>10</v>
      </c>
      <c r="BB89" s="8">
        <f t="shared" si="39"/>
        <v>0</v>
      </c>
      <c r="BC89" s="8">
        <f t="shared" si="40"/>
        <v>0</v>
      </c>
      <c r="BD89" s="8">
        <f t="shared" si="41"/>
        <v>0</v>
      </c>
      <c r="BE89" s="8">
        <f t="shared" si="42"/>
        <v>0</v>
      </c>
      <c r="BF89" s="8">
        <f t="shared" si="43"/>
        <v>0</v>
      </c>
      <c r="BG89" s="8">
        <f t="shared" si="44"/>
        <v>0</v>
      </c>
      <c r="BH89" s="14">
        <f t="shared" si="45"/>
        <v>0</v>
      </c>
      <c r="BI89" s="14">
        <f t="shared" si="46"/>
        <v>0</v>
      </c>
      <c r="BJ89" s="8">
        <f t="shared" si="47"/>
        <v>4</v>
      </c>
      <c r="BK89" s="8">
        <f t="shared" si="48"/>
        <v>2</v>
      </c>
      <c r="BL89" s="14">
        <f t="shared" si="49"/>
        <v>0</v>
      </c>
      <c r="BM89" s="8">
        <f t="shared" si="50"/>
        <v>0</v>
      </c>
      <c r="BN89" s="15">
        <f t="shared" si="51"/>
        <v>24</v>
      </c>
      <c r="BO89" s="18">
        <f t="shared" si="34"/>
        <v>4</v>
      </c>
      <c r="BP89" s="16">
        <f t="shared" si="26"/>
        <v>28</v>
      </c>
      <c r="BQ89" s="16">
        <f t="shared" si="27"/>
        <v>0</v>
      </c>
      <c r="BR89" s="16">
        <f t="shared" si="28"/>
        <v>0</v>
      </c>
      <c r="BS89" s="16">
        <f t="shared" si="29"/>
        <v>0</v>
      </c>
      <c r="BT89" s="20"/>
      <c r="BU89" s="17"/>
      <c r="BV89" s="18">
        <f t="shared" si="30"/>
        <v>-28</v>
      </c>
      <c r="BW89" s="4"/>
      <c r="BX89" s="4">
        <f t="shared" si="31"/>
        <v>0</v>
      </c>
      <c r="BY89" s="4">
        <f t="shared" si="32"/>
        <v>0</v>
      </c>
      <c r="BZ89" s="4"/>
      <c r="CA89" s="4">
        <f t="shared" si="33"/>
        <v>0</v>
      </c>
      <c r="CD89" s="70">
        <f t="shared" si="35"/>
        <v>0</v>
      </c>
    </row>
    <row r="90" spans="1:82" x14ac:dyDescent="0.25">
      <c r="A90" s="8">
        <v>81</v>
      </c>
      <c r="B90" s="135" t="s">
        <v>251</v>
      </c>
      <c r="C90" s="135" t="s">
        <v>246</v>
      </c>
      <c r="D90" s="20"/>
      <c r="E90" s="20" t="s">
        <v>110</v>
      </c>
      <c r="F90" s="20"/>
      <c r="G90" s="20"/>
      <c r="H90" s="20" t="s">
        <v>28</v>
      </c>
      <c r="I90" s="20" t="s">
        <v>28</v>
      </c>
      <c r="J90" s="20" t="s">
        <v>24</v>
      </c>
      <c r="K90" s="20" t="s">
        <v>25</v>
      </c>
      <c r="L90" s="20" t="s">
        <v>25</v>
      </c>
      <c r="M90" s="20" t="s">
        <v>28</v>
      </c>
      <c r="N90" s="20" t="s">
        <v>28</v>
      </c>
      <c r="O90" s="20" t="s">
        <v>26</v>
      </c>
      <c r="P90" s="20" t="s">
        <v>25</v>
      </c>
      <c r="Q90" s="20" t="s">
        <v>24</v>
      </c>
      <c r="R90" s="90" t="s">
        <v>25</v>
      </c>
      <c r="S90" s="90" t="s">
        <v>28</v>
      </c>
      <c r="T90" s="90" t="s">
        <v>28</v>
      </c>
      <c r="U90" s="79" t="s">
        <v>28</v>
      </c>
      <c r="V90" s="20" t="s">
        <v>28</v>
      </c>
      <c r="W90" s="92" t="s">
        <v>28</v>
      </c>
      <c r="X90" s="92" t="s">
        <v>24</v>
      </c>
      <c r="Y90" s="92" t="s">
        <v>28</v>
      </c>
      <c r="Z90" s="20" t="s">
        <v>28</v>
      </c>
      <c r="AA90" s="20" t="s">
        <v>26</v>
      </c>
      <c r="AB90" s="20" t="s">
        <v>25</v>
      </c>
      <c r="AC90" s="20" t="s">
        <v>25</v>
      </c>
      <c r="AD90" s="20" t="s">
        <v>25</v>
      </c>
      <c r="AE90" s="20" t="s">
        <v>24</v>
      </c>
      <c r="AF90" s="20" t="s">
        <v>25</v>
      </c>
      <c r="AG90" s="20" t="s">
        <v>25</v>
      </c>
      <c r="AH90" s="44" t="s">
        <v>25</v>
      </c>
      <c r="AI90" s="20" t="s">
        <v>27</v>
      </c>
      <c r="AJ90" s="44" t="s">
        <v>26</v>
      </c>
      <c r="AK90" s="20" t="s">
        <v>28</v>
      </c>
      <c r="AL90" s="20" t="s">
        <v>24</v>
      </c>
      <c r="AM90" s="20" t="s">
        <v>27</v>
      </c>
      <c r="AN90" s="20" t="s">
        <v>25</v>
      </c>
      <c r="AO90" s="20" t="s">
        <v>25</v>
      </c>
      <c r="AP90" s="20" t="s">
        <v>27</v>
      </c>
      <c r="AQ90" s="20" t="s">
        <v>27</v>
      </c>
      <c r="AR90" s="20" t="s">
        <v>25</v>
      </c>
      <c r="AS90" s="20" t="s">
        <v>24</v>
      </c>
      <c r="AT90" s="20" t="s">
        <v>27</v>
      </c>
      <c r="AU90" s="20" t="s">
        <v>25</v>
      </c>
      <c r="AV90" s="20" t="s">
        <v>25</v>
      </c>
      <c r="AW90" s="20" t="s">
        <v>25</v>
      </c>
      <c r="AX90" s="20" t="s">
        <v>25</v>
      </c>
      <c r="AY90" s="77">
        <f t="shared" si="36"/>
        <v>13</v>
      </c>
      <c r="AZ90" s="8">
        <f t="shared" si="37"/>
        <v>5</v>
      </c>
      <c r="BA90" s="8">
        <f t="shared" si="38"/>
        <v>6</v>
      </c>
      <c r="BB90" s="8">
        <f t="shared" si="39"/>
        <v>0</v>
      </c>
      <c r="BC90" s="8">
        <f t="shared" si="40"/>
        <v>0</v>
      </c>
      <c r="BD90" s="8">
        <f t="shared" si="41"/>
        <v>0</v>
      </c>
      <c r="BE90" s="8">
        <f t="shared" si="42"/>
        <v>0</v>
      </c>
      <c r="BF90" s="8">
        <f t="shared" si="43"/>
        <v>0</v>
      </c>
      <c r="BG90" s="8">
        <f t="shared" si="44"/>
        <v>0</v>
      </c>
      <c r="BH90" s="14">
        <f t="shared" si="45"/>
        <v>0</v>
      </c>
      <c r="BI90" s="14">
        <f t="shared" si="46"/>
        <v>0</v>
      </c>
      <c r="BJ90" s="8">
        <f t="shared" si="47"/>
        <v>4</v>
      </c>
      <c r="BK90" s="8">
        <f t="shared" si="48"/>
        <v>2</v>
      </c>
      <c r="BL90" s="14">
        <f t="shared" si="49"/>
        <v>0</v>
      </c>
      <c r="BM90" s="8">
        <f t="shared" si="50"/>
        <v>0</v>
      </c>
      <c r="BN90" s="15">
        <f t="shared" si="51"/>
        <v>24</v>
      </c>
      <c r="BO90" s="18">
        <f t="shared" si="34"/>
        <v>4</v>
      </c>
      <c r="BP90" s="16">
        <f t="shared" si="26"/>
        <v>28</v>
      </c>
      <c r="BQ90" s="16">
        <f t="shared" si="27"/>
        <v>0</v>
      </c>
      <c r="BR90" s="16">
        <f t="shared" si="28"/>
        <v>0</v>
      </c>
      <c r="BS90" s="16">
        <f t="shared" si="29"/>
        <v>0</v>
      </c>
      <c r="BT90" s="17"/>
      <c r="BU90" s="17"/>
      <c r="BV90" s="18">
        <f t="shared" si="30"/>
        <v>-28</v>
      </c>
      <c r="BW90" s="4"/>
      <c r="BX90" s="4">
        <f t="shared" si="31"/>
        <v>0</v>
      </c>
      <c r="BY90" s="4">
        <f t="shared" si="32"/>
        <v>0</v>
      </c>
      <c r="BZ90" s="4"/>
      <c r="CA90" s="4">
        <f t="shared" si="33"/>
        <v>0</v>
      </c>
      <c r="CD90" s="70">
        <f t="shared" si="35"/>
        <v>0</v>
      </c>
    </row>
    <row r="91" spans="1:82" x14ac:dyDescent="0.25">
      <c r="A91" s="8">
        <v>82</v>
      </c>
      <c r="B91" s="135" t="s">
        <v>243</v>
      </c>
      <c r="C91" s="135" t="s">
        <v>242</v>
      </c>
      <c r="D91" s="20"/>
      <c r="E91" s="20" t="s">
        <v>110</v>
      </c>
      <c r="F91" s="20"/>
      <c r="G91" s="20"/>
      <c r="H91" s="20" t="s">
        <v>28</v>
      </c>
      <c r="I91" s="20" t="s">
        <v>28</v>
      </c>
      <c r="J91" s="20" t="s">
        <v>28</v>
      </c>
      <c r="K91" s="20" t="s">
        <v>24</v>
      </c>
      <c r="L91" s="20" t="s">
        <v>25</v>
      </c>
      <c r="M91" s="20" t="s">
        <v>25</v>
      </c>
      <c r="N91" s="20" t="s">
        <v>28</v>
      </c>
      <c r="O91" s="20" t="s">
        <v>26</v>
      </c>
      <c r="P91" s="20" t="s">
        <v>25</v>
      </c>
      <c r="Q91" s="20" t="s">
        <v>25</v>
      </c>
      <c r="R91" s="90" t="s">
        <v>24</v>
      </c>
      <c r="S91" s="90" t="s">
        <v>27</v>
      </c>
      <c r="T91" s="90" t="s">
        <v>28</v>
      </c>
      <c r="U91" s="79" t="s">
        <v>28</v>
      </c>
      <c r="V91" s="79" t="s">
        <v>28</v>
      </c>
      <c r="W91" s="91" t="s">
        <v>28</v>
      </c>
      <c r="X91" s="93" t="s">
        <v>28</v>
      </c>
      <c r="Y91" s="93" t="s">
        <v>24</v>
      </c>
      <c r="Z91" s="79" t="s">
        <v>28</v>
      </c>
      <c r="AA91" s="79" t="s">
        <v>28</v>
      </c>
      <c r="AB91" s="79" t="s">
        <v>28</v>
      </c>
      <c r="AC91" s="79" t="s">
        <v>28</v>
      </c>
      <c r="AD91" s="79" t="s">
        <v>28</v>
      </c>
      <c r="AE91" s="79" t="s">
        <v>28</v>
      </c>
      <c r="AF91" s="79" t="s">
        <v>24</v>
      </c>
      <c r="AG91" s="79" t="s">
        <v>25</v>
      </c>
      <c r="AH91" s="89" t="s">
        <v>25</v>
      </c>
      <c r="AI91" s="79" t="s">
        <v>26</v>
      </c>
      <c r="AJ91" s="44" t="s">
        <v>27</v>
      </c>
      <c r="AK91" s="20" t="s">
        <v>25</v>
      </c>
      <c r="AL91" s="20" t="s">
        <v>25</v>
      </c>
      <c r="AM91" s="20" t="s">
        <v>24</v>
      </c>
      <c r="AN91" s="20" t="s">
        <v>27</v>
      </c>
      <c r="AO91" s="20" t="s">
        <v>25</v>
      </c>
      <c r="AP91" s="20" t="s">
        <v>25</v>
      </c>
      <c r="AQ91" s="20" t="s">
        <v>27</v>
      </c>
      <c r="AR91" s="20" t="s">
        <v>25</v>
      </c>
      <c r="AS91" s="20" t="s">
        <v>25</v>
      </c>
      <c r="AT91" s="20" t="s">
        <v>24</v>
      </c>
      <c r="AU91" s="20" t="s">
        <v>28</v>
      </c>
      <c r="AV91" s="20" t="s">
        <v>28</v>
      </c>
      <c r="AW91" s="20" t="s">
        <v>28</v>
      </c>
      <c r="AX91" s="20" t="s">
        <v>28</v>
      </c>
      <c r="AY91" s="77">
        <f t="shared" si="36"/>
        <v>8</v>
      </c>
      <c r="AZ91" s="8">
        <f t="shared" si="37"/>
        <v>3</v>
      </c>
      <c r="BA91" s="8">
        <f t="shared" si="38"/>
        <v>14</v>
      </c>
      <c r="BB91" s="8">
        <f t="shared" si="39"/>
        <v>0</v>
      </c>
      <c r="BC91" s="8">
        <f t="shared" si="40"/>
        <v>0</v>
      </c>
      <c r="BD91" s="8">
        <f t="shared" si="41"/>
        <v>0</v>
      </c>
      <c r="BE91" s="8">
        <f t="shared" si="42"/>
        <v>0</v>
      </c>
      <c r="BF91" s="8">
        <f t="shared" si="43"/>
        <v>0</v>
      </c>
      <c r="BG91" s="8">
        <f t="shared" si="44"/>
        <v>0</v>
      </c>
      <c r="BH91" s="14">
        <f t="shared" si="45"/>
        <v>0</v>
      </c>
      <c r="BI91" s="14">
        <f t="shared" si="46"/>
        <v>0</v>
      </c>
      <c r="BJ91" s="8">
        <f t="shared" si="47"/>
        <v>4</v>
      </c>
      <c r="BK91" s="8">
        <f t="shared" si="48"/>
        <v>1</v>
      </c>
      <c r="BL91" s="14">
        <f t="shared" si="49"/>
        <v>0</v>
      </c>
      <c r="BM91" s="8">
        <f t="shared" si="50"/>
        <v>0</v>
      </c>
      <c r="BN91" s="15">
        <f t="shared" si="51"/>
        <v>25</v>
      </c>
      <c r="BO91" s="18">
        <f t="shared" si="34"/>
        <v>4</v>
      </c>
      <c r="BP91" s="16">
        <f t="shared" si="26"/>
        <v>29</v>
      </c>
      <c r="BQ91" s="16">
        <f t="shared" si="27"/>
        <v>0</v>
      </c>
      <c r="BR91" s="16">
        <f t="shared" si="28"/>
        <v>0</v>
      </c>
      <c r="BS91" s="16">
        <f t="shared" si="29"/>
        <v>0</v>
      </c>
      <c r="BT91" s="17"/>
      <c r="BU91" s="17"/>
      <c r="BV91" s="18">
        <f t="shared" si="30"/>
        <v>-29</v>
      </c>
      <c r="BW91" s="4"/>
      <c r="BX91" s="4">
        <f t="shared" si="31"/>
        <v>0</v>
      </c>
      <c r="BY91" s="4">
        <f t="shared" si="32"/>
        <v>0</v>
      </c>
      <c r="BZ91" s="4"/>
      <c r="CA91" s="4">
        <f t="shared" si="33"/>
        <v>0</v>
      </c>
      <c r="CD91" s="70">
        <f t="shared" si="35"/>
        <v>0.16666666666666696</v>
      </c>
    </row>
    <row r="92" spans="1:82" x14ac:dyDescent="0.25">
      <c r="A92" s="8">
        <v>83</v>
      </c>
      <c r="B92" s="134" t="s">
        <v>268</v>
      </c>
      <c r="C92" s="134" t="s">
        <v>267</v>
      </c>
      <c r="D92" s="73"/>
      <c r="E92" s="20" t="s">
        <v>110</v>
      </c>
      <c r="F92" s="72"/>
      <c r="G92" s="13"/>
      <c r="H92" s="20" t="s">
        <v>27</v>
      </c>
      <c r="I92" s="20" t="s">
        <v>28</v>
      </c>
      <c r="J92" s="20" t="s">
        <v>27</v>
      </c>
      <c r="K92" s="20" t="s">
        <v>25</v>
      </c>
      <c r="L92" s="20" t="s">
        <v>24</v>
      </c>
      <c r="M92" s="20" t="s">
        <v>25</v>
      </c>
      <c r="N92" s="20" t="s">
        <v>25</v>
      </c>
      <c r="O92" s="20" t="s">
        <v>25</v>
      </c>
      <c r="P92" s="20" t="s">
        <v>27</v>
      </c>
      <c r="Q92" s="20" t="s">
        <v>28</v>
      </c>
      <c r="R92" s="90" t="s">
        <v>28</v>
      </c>
      <c r="S92" s="90" t="s">
        <v>24</v>
      </c>
      <c r="T92" s="90" t="s">
        <v>25</v>
      </c>
      <c r="U92" s="80" t="s">
        <v>25</v>
      </c>
      <c r="V92" s="80" t="s">
        <v>25</v>
      </c>
      <c r="W92" s="91" t="s">
        <v>28</v>
      </c>
      <c r="X92" s="91" t="s">
        <v>28</v>
      </c>
      <c r="Y92" s="91" t="s">
        <v>27</v>
      </c>
      <c r="Z92" s="80" t="s">
        <v>24</v>
      </c>
      <c r="AA92" s="80" t="s">
        <v>25</v>
      </c>
      <c r="AB92" s="80" t="s">
        <v>25</v>
      </c>
      <c r="AC92" s="80" t="s">
        <v>25</v>
      </c>
      <c r="AD92" s="80" t="s">
        <v>25</v>
      </c>
      <c r="AE92" s="80" t="s">
        <v>27</v>
      </c>
      <c r="AF92" s="80" t="s">
        <v>25</v>
      </c>
      <c r="AG92" s="80" t="s">
        <v>24</v>
      </c>
      <c r="AH92" s="76" t="s">
        <v>25</v>
      </c>
      <c r="AI92" s="75" t="s">
        <v>25</v>
      </c>
      <c r="AJ92" s="44" t="s">
        <v>25</v>
      </c>
      <c r="AK92" s="20" t="s">
        <v>27</v>
      </c>
      <c r="AL92" s="20" t="s">
        <v>27</v>
      </c>
      <c r="AM92" s="20" t="s">
        <v>27</v>
      </c>
      <c r="AN92" s="20" t="s">
        <v>25</v>
      </c>
      <c r="AO92" s="20" t="s">
        <v>24</v>
      </c>
      <c r="AP92" s="20" t="s">
        <v>27</v>
      </c>
      <c r="AQ92" s="20" t="s">
        <v>25</v>
      </c>
      <c r="AR92" s="20" t="s">
        <v>25</v>
      </c>
      <c r="AS92" s="20" t="s">
        <v>25</v>
      </c>
      <c r="AT92" s="20" t="s">
        <v>27</v>
      </c>
      <c r="AU92" s="20" t="s">
        <v>24</v>
      </c>
      <c r="AV92" s="20" t="s">
        <v>27</v>
      </c>
      <c r="AW92" s="20" t="s">
        <v>28</v>
      </c>
      <c r="AX92" s="20" t="s">
        <v>26</v>
      </c>
      <c r="AY92" s="77">
        <f t="shared" si="36"/>
        <v>14</v>
      </c>
      <c r="AZ92" s="8">
        <f t="shared" si="37"/>
        <v>8</v>
      </c>
      <c r="BA92" s="8">
        <f t="shared" si="38"/>
        <v>3</v>
      </c>
      <c r="BB92" s="8">
        <f t="shared" si="39"/>
        <v>0</v>
      </c>
      <c r="BC92" s="8">
        <f t="shared" si="40"/>
        <v>0</v>
      </c>
      <c r="BD92" s="8">
        <f t="shared" si="41"/>
        <v>0</v>
      </c>
      <c r="BE92" s="8">
        <f t="shared" si="42"/>
        <v>0</v>
      </c>
      <c r="BF92" s="8">
        <f t="shared" si="43"/>
        <v>0</v>
      </c>
      <c r="BG92" s="8">
        <f t="shared" si="44"/>
        <v>0</v>
      </c>
      <c r="BH92" s="14">
        <f t="shared" si="45"/>
        <v>0</v>
      </c>
      <c r="BI92" s="14">
        <f t="shared" si="46"/>
        <v>0</v>
      </c>
      <c r="BJ92" s="8">
        <f t="shared" si="47"/>
        <v>4</v>
      </c>
      <c r="BK92" s="8">
        <f t="shared" si="48"/>
        <v>1</v>
      </c>
      <c r="BL92" s="14">
        <f t="shared" si="49"/>
        <v>0</v>
      </c>
      <c r="BM92" s="8">
        <f t="shared" si="50"/>
        <v>0</v>
      </c>
      <c r="BN92" s="15">
        <f t="shared" si="51"/>
        <v>25</v>
      </c>
      <c r="BO92" s="18">
        <f t="shared" si="34"/>
        <v>4</v>
      </c>
      <c r="BP92" s="16">
        <f t="shared" si="26"/>
        <v>29</v>
      </c>
      <c r="BQ92" s="16">
        <f t="shared" si="27"/>
        <v>0</v>
      </c>
      <c r="BR92" s="16">
        <f t="shared" si="28"/>
        <v>0</v>
      </c>
      <c r="BS92" s="16">
        <f t="shared" si="29"/>
        <v>0</v>
      </c>
      <c r="BT92" s="17"/>
      <c r="BU92" s="17"/>
      <c r="BV92" s="18">
        <f t="shared" si="30"/>
        <v>-29</v>
      </c>
      <c r="BW92" s="4"/>
      <c r="BX92" s="4">
        <f t="shared" si="31"/>
        <v>0</v>
      </c>
      <c r="BY92" s="4">
        <f t="shared" si="32"/>
        <v>0</v>
      </c>
      <c r="BZ92" s="4"/>
      <c r="CA92" s="4">
        <f t="shared" si="33"/>
        <v>0</v>
      </c>
      <c r="CD92" s="70">
        <f t="shared" si="35"/>
        <v>0.16666666666666696</v>
      </c>
    </row>
    <row r="93" spans="1:82" x14ac:dyDescent="0.25">
      <c r="A93" s="8">
        <v>84</v>
      </c>
      <c r="B93" s="134" t="s">
        <v>270</v>
      </c>
      <c r="C93" s="134" t="s">
        <v>269</v>
      </c>
      <c r="D93" s="73"/>
      <c r="E93" s="20" t="s">
        <v>91</v>
      </c>
      <c r="F93" s="72"/>
      <c r="G93" s="13"/>
      <c r="H93" s="20" t="s">
        <v>27</v>
      </c>
      <c r="I93" s="20" t="s">
        <v>28</v>
      </c>
      <c r="J93" s="20" t="s">
        <v>24</v>
      </c>
      <c r="K93" s="20" t="s">
        <v>29</v>
      </c>
      <c r="L93" s="20" t="s">
        <v>27</v>
      </c>
      <c r="M93" s="20" t="s">
        <v>27</v>
      </c>
      <c r="N93" s="20" t="s">
        <v>277</v>
      </c>
      <c r="O93" s="20" t="s">
        <v>27</v>
      </c>
      <c r="P93" s="20" t="s">
        <v>24</v>
      </c>
      <c r="Q93" s="20" t="s">
        <v>28</v>
      </c>
      <c r="R93" s="90" t="s">
        <v>27</v>
      </c>
      <c r="S93" s="90" t="s">
        <v>29</v>
      </c>
      <c r="T93" s="90" t="s">
        <v>27</v>
      </c>
      <c r="U93" s="20" t="s">
        <v>27</v>
      </c>
      <c r="V93" s="20" t="s">
        <v>27</v>
      </c>
      <c r="W93" s="92" t="s">
        <v>24</v>
      </c>
      <c r="X93" s="92" t="s">
        <v>27</v>
      </c>
      <c r="Y93" s="92" t="s">
        <v>28</v>
      </c>
      <c r="Z93" s="20" t="s">
        <v>27</v>
      </c>
      <c r="AA93" s="20" t="s">
        <v>29</v>
      </c>
      <c r="AB93" s="80" t="s">
        <v>27</v>
      </c>
      <c r="AC93" s="80" t="s">
        <v>27</v>
      </c>
      <c r="AD93" s="80" t="s">
        <v>27</v>
      </c>
      <c r="AE93" s="80" t="s">
        <v>27</v>
      </c>
      <c r="AF93" s="80" t="s">
        <v>24</v>
      </c>
      <c r="AG93" s="80" t="s">
        <v>25</v>
      </c>
      <c r="AH93" s="76" t="s">
        <v>26</v>
      </c>
      <c r="AI93" s="75" t="s">
        <v>26</v>
      </c>
      <c r="AJ93" s="44" t="s">
        <v>28</v>
      </c>
      <c r="AK93" s="20" t="s">
        <v>28</v>
      </c>
      <c r="AL93" s="20" t="s">
        <v>27</v>
      </c>
      <c r="AM93" s="20" t="s">
        <v>26</v>
      </c>
      <c r="AN93" s="20" t="s">
        <v>26</v>
      </c>
      <c r="AO93" s="20" t="s">
        <v>26</v>
      </c>
      <c r="AP93" s="20" t="s">
        <v>26</v>
      </c>
      <c r="AQ93" s="20" t="s">
        <v>26</v>
      </c>
      <c r="AR93" s="20" t="s">
        <v>26</v>
      </c>
      <c r="AS93" s="20" t="s">
        <v>26</v>
      </c>
      <c r="AT93" s="20" t="s">
        <v>26</v>
      </c>
      <c r="AU93" s="20" t="s">
        <v>26</v>
      </c>
      <c r="AV93" s="20" t="s">
        <v>26</v>
      </c>
      <c r="AW93" s="20" t="s">
        <v>26</v>
      </c>
      <c r="AX93" s="20" t="s">
        <v>26</v>
      </c>
      <c r="AY93" s="77">
        <f t="shared" si="36"/>
        <v>1</v>
      </c>
      <c r="AZ93" s="8">
        <f t="shared" si="37"/>
        <v>9</v>
      </c>
      <c r="BA93" s="8">
        <f t="shared" si="38"/>
        <v>3</v>
      </c>
      <c r="BB93" s="8">
        <f t="shared" si="39"/>
        <v>0</v>
      </c>
      <c r="BC93" s="8">
        <f t="shared" si="40"/>
        <v>0</v>
      </c>
      <c r="BD93" s="8">
        <f t="shared" si="41"/>
        <v>1</v>
      </c>
      <c r="BE93" s="8">
        <f t="shared" si="42"/>
        <v>0</v>
      </c>
      <c r="BF93" s="8">
        <f t="shared" si="43"/>
        <v>0</v>
      </c>
      <c r="BG93" s="8">
        <f t="shared" si="44"/>
        <v>0</v>
      </c>
      <c r="BH93" s="14">
        <f t="shared" si="45"/>
        <v>0</v>
      </c>
      <c r="BI93" s="14">
        <f t="shared" si="46"/>
        <v>0</v>
      </c>
      <c r="BJ93" s="8">
        <f t="shared" si="47"/>
        <v>2</v>
      </c>
      <c r="BK93" s="8">
        <f t="shared" si="48"/>
        <v>14</v>
      </c>
      <c r="BL93" s="14">
        <f t="shared" si="49"/>
        <v>0</v>
      </c>
      <c r="BM93" s="8">
        <f t="shared" si="50"/>
        <v>0</v>
      </c>
      <c r="BN93" s="15">
        <f t="shared" si="51"/>
        <v>14</v>
      </c>
      <c r="BO93" s="18">
        <f t="shared" si="34"/>
        <v>2</v>
      </c>
      <c r="BP93" s="16">
        <f t="shared" si="26"/>
        <v>16</v>
      </c>
      <c r="BQ93" s="16">
        <f t="shared" si="27"/>
        <v>1</v>
      </c>
      <c r="BR93" s="16">
        <f t="shared" si="28"/>
        <v>0</v>
      </c>
      <c r="BS93" s="16">
        <f t="shared" si="29"/>
        <v>0</v>
      </c>
      <c r="BT93" s="17"/>
      <c r="BU93" s="17"/>
      <c r="BV93" s="18">
        <f t="shared" si="30"/>
        <v>-16</v>
      </c>
      <c r="BW93" s="4"/>
      <c r="BX93" s="4">
        <f t="shared" si="31"/>
        <v>8</v>
      </c>
      <c r="BY93" s="4">
        <f t="shared" si="32"/>
        <v>0</v>
      </c>
      <c r="BZ93" s="4"/>
      <c r="CA93" s="4">
        <f t="shared" si="33"/>
        <v>0</v>
      </c>
      <c r="CD93" s="70">
        <f t="shared" si="35"/>
        <v>0.33333333333333348</v>
      </c>
    </row>
    <row r="94" spans="1:82" x14ac:dyDescent="0.25">
      <c r="A94" s="8">
        <v>85</v>
      </c>
      <c r="B94" s="134" t="s">
        <v>272</v>
      </c>
      <c r="C94" s="134" t="s">
        <v>271</v>
      </c>
      <c r="D94" s="73"/>
      <c r="E94" s="72" t="s">
        <v>110</v>
      </c>
      <c r="F94" s="72"/>
      <c r="G94" s="13"/>
      <c r="H94" s="20" t="s">
        <v>28</v>
      </c>
      <c r="I94" s="20" t="s">
        <v>26</v>
      </c>
      <c r="J94" s="20" t="s">
        <v>28</v>
      </c>
      <c r="K94" s="20" t="s">
        <v>28</v>
      </c>
      <c r="L94" s="20" t="s">
        <v>26</v>
      </c>
      <c r="M94" s="20" t="s">
        <v>28</v>
      </c>
      <c r="N94" s="20" t="s">
        <v>28</v>
      </c>
      <c r="O94" s="20" t="s">
        <v>26</v>
      </c>
      <c r="P94" s="20" t="s">
        <v>24</v>
      </c>
      <c r="Q94" s="20" t="s">
        <v>28</v>
      </c>
      <c r="R94" s="90" t="s">
        <v>28</v>
      </c>
      <c r="S94" s="90" t="s">
        <v>26</v>
      </c>
      <c r="T94" s="90" t="s">
        <v>26</v>
      </c>
      <c r="U94" s="20" t="s">
        <v>28</v>
      </c>
      <c r="V94" s="20" t="s">
        <v>28</v>
      </c>
      <c r="W94" s="92" t="s">
        <v>28</v>
      </c>
      <c r="X94" s="92" t="s">
        <v>28</v>
      </c>
      <c r="Y94" s="91" t="s">
        <v>24</v>
      </c>
      <c r="Z94" s="20" t="s">
        <v>26</v>
      </c>
      <c r="AA94" s="20" t="s">
        <v>26</v>
      </c>
      <c r="AB94" s="20" t="s">
        <v>27</v>
      </c>
      <c r="AC94" s="20" t="s">
        <v>28</v>
      </c>
      <c r="AD94" s="80" t="s">
        <v>28</v>
      </c>
      <c r="AE94" s="80" t="s">
        <v>28</v>
      </c>
      <c r="AF94" s="80" t="s">
        <v>28</v>
      </c>
      <c r="AG94" s="80" t="s">
        <v>24</v>
      </c>
      <c r="AH94" s="76" t="s">
        <v>26</v>
      </c>
      <c r="AI94" s="75" t="s">
        <v>28</v>
      </c>
      <c r="AJ94" s="44" t="s">
        <v>28</v>
      </c>
      <c r="AK94" s="20" t="s">
        <v>26</v>
      </c>
      <c r="AL94" s="20" t="s">
        <v>28</v>
      </c>
      <c r="AM94" s="20" t="s">
        <v>28</v>
      </c>
      <c r="AN94" s="20" t="s">
        <v>28</v>
      </c>
      <c r="AO94" s="20" t="s">
        <v>24</v>
      </c>
      <c r="AP94" s="20" t="s">
        <v>28</v>
      </c>
      <c r="AQ94" s="20" t="s">
        <v>26</v>
      </c>
      <c r="AR94" s="20" t="s">
        <v>28</v>
      </c>
      <c r="AS94" s="20" t="s">
        <v>28</v>
      </c>
      <c r="AT94" s="20" t="s">
        <v>28</v>
      </c>
      <c r="AU94" s="20" t="s">
        <v>26</v>
      </c>
      <c r="AV94" s="20" t="s">
        <v>26</v>
      </c>
      <c r="AW94" s="20" t="s">
        <v>25</v>
      </c>
      <c r="AX94" s="20" t="s">
        <v>27</v>
      </c>
      <c r="AY94" s="77">
        <f t="shared" si="36"/>
        <v>1</v>
      </c>
      <c r="AZ94" s="8">
        <f t="shared" si="37"/>
        <v>2</v>
      </c>
      <c r="BA94" s="8">
        <f t="shared" si="38"/>
        <v>17</v>
      </c>
      <c r="BB94" s="8">
        <f t="shared" si="39"/>
        <v>0</v>
      </c>
      <c r="BC94" s="8">
        <f t="shared" si="40"/>
        <v>0</v>
      </c>
      <c r="BD94" s="8">
        <f t="shared" si="41"/>
        <v>0</v>
      </c>
      <c r="BE94" s="8">
        <f t="shared" si="42"/>
        <v>0</v>
      </c>
      <c r="BF94" s="8">
        <f t="shared" si="43"/>
        <v>0</v>
      </c>
      <c r="BG94" s="8">
        <f t="shared" si="44"/>
        <v>0</v>
      </c>
      <c r="BH94" s="14">
        <f t="shared" si="45"/>
        <v>0</v>
      </c>
      <c r="BI94" s="14">
        <f t="shared" si="46"/>
        <v>0</v>
      </c>
      <c r="BJ94" s="8">
        <f t="shared" si="47"/>
        <v>3</v>
      </c>
      <c r="BK94" s="8">
        <f t="shared" si="48"/>
        <v>7</v>
      </c>
      <c r="BL94" s="14">
        <f t="shared" si="49"/>
        <v>0</v>
      </c>
      <c r="BM94" s="8">
        <f t="shared" si="50"/>
        <v>0</v>
      </c>
      <c r="BN94" s="15">
        <f t="shared" si="51"/>
        <v>20</v>
      </c>
      <c r="BO94" s="18">
        <f t="shared" si="34"/>
        <v>3</v>
      </c>
      <c r="BP94" s="16">
        <f t="shared" si="26"/>
        <v>23</v>
      </c>
      <c r="BQ94" s="16">
        <f t="shared" si="27"/>
        <v>0</v>
      </c>
      <c r="BR94" s="16">
        <f t="shared" si="28"/>
        <v>0</v>
      </c>
      <c r="BS94" s="16">
        <f t="shared" si="29"/>
        <v>0</v>
      </c>
      <c r="BT94" s="17"/>
      <c r="BU94" s="17"/>
      <c r="BV94" s="18">
        <f t="shared" si="30"/>
        <v>-23</v>
      </c>
      <c r="BW94" s="4"/>
      <c r="BX94" s="4">
        <f t="shared" si="31"/>
        <v>0</v>
      </c>
      <c r="BY94" s="4">
        <f t="shared" si="32"/>
        <v>0</v>
      </c>
      <c r="BZ94" s="4"/>
      <c r="CA94" s="4">
        <f t="shared" si="33"/>
        <v>0</v>
      </c>
      <c r="CD94" s="70">
        <f t="shared" si="35"/>
        <v>0.33333333333333348</v>
      </c>
    </row>
    <row r="95" spans="1:82" x14ac:dyDescent="0.25">
      <c r="A95" s="8">
        <v>86</v>
      </c>
      <c r="B95" s="134" t="s">
        <v>273</v>
      </c>
      <c r="C95" s="134" t="s">
        <v>274</v>
      </c>
      <c r="D95" s="73"/>
      <c r="E95" s="72" t="s">
        <v>110</v>
      </c>
      <c r="F95" s="72"/>
      <c r="G95" s="13"/>
      <c r="H95" s="20" t="s">
        <v>27</v>
      </c>
      <c r="I95" s="20" t="s">
        <v>24</v>
      </c>
      <c r="J95" s="20" t="s">
        <v>27</v>
      </c>
      <c r="K95" s="20" t="s">
        <v>27</v>
      </c>
      <c r="L95" s="20" t="s">
        <v>27</v>
      </c>
      <c r="M95" s="20" t="s">
        <v>27</v>
      </c>
      <c r="N95" s="20" t="s">
        <v>27</v>
      </c>
      <c r="O95" s="20" t="s">
        <v>28</v>
      </c>
      <c r="P95" s="20" t="s">
        <v>24</v>
      </c>
      <c r="Q95" s="20" t="s">
        <v>27</v>
      </c>
      <c r="R95" s="90" t="s">
        <v>27</v>
      </c>
      <c r="S95" s="90" t="s">
        <v>27</v>
      </c>
      <c r="T95" s="90" t="s">
        <v>27</v>
      </c>
      <c r="U95" s="20" t="s">
        <v>27</v>
      </c>
      <c r="V95" s="20" t="s">
        <v>27</v>
      </c>
      <c r="W95" s="92" t="s">
        <v>24</v>
      </c>
      <c r="X95" s="92" t="s">
        <v>27</v>
      </c>
      <c r="Y95" s="92" t="s">
        <v>27</v>
      </c>
      <c r="Z95" s="20" t="s">
        <v>27</v>
      </c>
      <c r="AA95" s="20" t="s">
        <v>27</v>
      </c>
      <c r="AB95" s="20" t="s">
        <v>25</v>
      </c>
      <c r="AC95" s="20" t="s">
        <v>25</v>
      </c>
      <c r="AD95" s="20" t="s">
        <v>24</v>
      </c>
      <c r="AE95" s="20" t="s">
        <v>27</v>
      </c>
      <c r="AF95" s="80" t="s">
        <v>25</v>
      </c>
      <c r="AG95" s="80" t="s">
        <v>25</v>
      </c>
      <c r="AH95" s="76" t="s">
        <v>25</v>
      </c>
      <c r="AI95" s="75" t="s">
        <v>25</v>
      </c>
      <c r="AJ95" s="44" t="s">
        <v>28</v>
      </c>
      <c r="AK95" s="20" t="s">
        <v>24</v>
      </c>
      <c r="AL95" s="20" t="s">
        <v>27</v>
      </c>
      <c r="AM95" s="20" t="s">
        <v>27</v>
      </c>
      <c r="AN95" s="20" t="s">
        <v>28</v>
      </c>
      <c r="AO95" s="20" t="s">
        <v>28</v>
      </c>
      <c r="AP95" s="20" t="s">
        <v>28</v>
      </c>
      <c r="AQ95" s="20" t="s">
        <v>28</v>
      </c>
      <c r="AR95" s="20" t="s">
        <v>24</v>
      </c>
      <c r="AS95" s="20" t="s">
        <v>27</v>
      </c>
      <c r="AT95" s="20" t="s">
        <v>27</v>
      </c>
      <c r="AU95" s="20" t="s">
        <v>27</v>
      </c>
      <c r="AV95" s="20" t="s">
        <v>27</v>
      </c>
      <c r="AW95" s="20" t="s">
        <v>27</v>
      </c>
      <c r="AX95" s="20" t="s">
        <v>25</v>
      </c>
      <c r="AY95" s="77">
        <f t="shared" si="36"/>
        <v>7</v>
      </c>
      <c r="AZ95" s="8">
        <f t="shared" si="37"/>
        <v>14</v>
      </c>
      <c r="BA95" s="8">
        <f t="shared" si="38"/>
        <v>5</v>
      </c>
      <c r="BB95" s="8">
        <f t="shared" si="39"/>
        <v>0</v>
      </c>
      <c r="BC95" s="8">
        <f t="shared" si="40"/>
        <v>0</v>
      </c>
      <c r="BD95" s="8">
        <f t="shared" si="41"/>
        <v>0</v>
      </c>
      <c r="BE95" s="8">
        <f t="shared" si="42"/>
        <v>0</v>
      </c>
      <c r="BF95" s="8">
        <f t="shared" si="43"/>
        <v>0</v>
      </c>
      <c r="BG95" s="8">
        <f t="shared" si="44"/>
        <v>0</v>
      </c>
      <c r="BH95" s="14">
        <f t="shared" si="45"/>
        <v>0</v>
      </c>
      <c r="BI95" s="14">
        <f t="shared" si="46"/>
        <v>0</v>
      </c>
      <c r="BJ95" s="8">
        <f t="shared" si="47"/>
        <v>4</v>
      </c>
      <c r="BK95" s="8">
        <f t="shared" si="48"/>
        <v>0</v>
      </c>
      <c r="BL95" s="14">
        <f t="shared" si="49"/>
        <v>0</v>
      </c>
      <c r="BM95" s="8">
        <f t="shared" si="50"/>
        <v>0</v>
      </c>
      <c r="BN95" s="15">
        <f t="shared" si="51"/>
        <v>26</v>
      </c>
      <c r="BO95" s="18">
        <f t="shared" si="34"/>
        <v>4</v>
      </c>
      <c r="BP95" s="16">
        <f t="shared" si="26"/>
        <v>30</v>
      </c>
      <c r="BQ95" s="16">
        <f t="shared" si="27"/>
        <v>0</v>
      </c>
      <c r="BR95" s="16">
        <f t="shared" si="28"/>
        <v>0</v>
      </c>
      <c r="BS95" s="16">
        <f t="shared" si="29"/>
        <v>0</v>
      </c>
      <c r="BT95" s="17"/>
      <c r="BU95" s="17"/>
      <c r="BV95" s="18">
        <f t="shared" si="30"/>
        <v>-30</v>
      </c>
      <c r="BW95" s="4"/>
      <c r="BX95" s="4">
        <f t="shared" si="31"/>
        <v>0</v>
      </c>
      <c r="BY95" s="4">
        <f t="shared" si="32"/>
        <v>0</v>
      </c>
      <c r="BZ95" s="4"/>
      <c r="CA95" s="4">
        <f t="shared" si="33"/>
        <v>0</v>
      </c>
      <c r="CD95" s="70">
        <f t="shared" si="35"/>
        <v>0.33333333333333304</v>
      </c>
    </row>
    <row r="96" spans="1:82" x14ac:dyDescent="0.25">
      <c r="A96" s="8">
        <v>87</v>
      </c>
      <c r="B96" s="134" t="s">
        <v>275</v>
      </c>
      <c r="C96" s="134" t="s">
        <v>30</v>
      </c>
      <c r="D96" s="73"/>
      <c r="E96" s="72" t="s">
        <v>110</v>
      </c>
      <c r="F96" s="72"/>
      <c r="G96" s="22"/>
      <c r="H96" s="20" t="s">
        <v>28</v>
      </c>
      <c r="I96" s="20" t="s">
        <v>28</v>
      </c>
      <c r="J96" s="20" t="s">
        <v>28</v>
      </c>
      <c r="K96" s="20" t="s">
        <v>26</v>
      </c>
      <c r="L96" s="20" t="s">
        <v>26</v>
      </c>
      <c r="M96" s="20" t="s">
        <v>28</v>
      </c>
      <c r="N96" s="20" t="s">
        <v>26</v>
      </c>
      <c r="O96" s="20" t="s">
        <v>26</v>
      </c>
      <c r="P96" s="20" t="s">
        <v>28</v>
      </c>
      <c r="Q96" s="20" t="s">
        <v>28</v>
      </c>
      <c r="R96" s="90" t="s">
        <v>28</v>
      </c>
      <c r="S96" s="90" t="s">
        <v>28</v>
      </c>
      <c r="T96" s="90" t="s">
        <v>24</v>
      </c>
      <c r="U96" s="20" t="s">
        <v>28</v>
      </c>
      <c r="V96" s="20" t="s">
        <v>28</v>
      </c>
      <c r="W96" s="92" t="s">
        <v>26</v>
      </c>
      <c r="X96" s="92" t="s">
        <v>26</v>
      </c>
      <c r="Y96" s="92" t="s">
        <v>26</v>
      </c>
      <c r="Z96" s="20" t="s">
        <v>26</v>
      </c>
      <c r="AA96" s="20" t="s">
        <v>25</v>
      </c>
      <c r="AB96" s="20" t="s">
        <v>25</v>
      </c>
      <c r="AC96" s="20" t="s">
        <v>26</v>
      </c>
      <c r="AD96" s="20" t="s">
        <v>25</v>
      </c>
      <c r="AE96" s="20" t="s">
        <v>25</v>
      </c>
      <c r="AF96" s="20" t="s">
        <v>24</v>
      </c>
      <c r="AG96" s="20" t="s">
        <v>25</v>
      </c>
      <c r="AH96" s="44" t="s">
        <v>26</v>
      </c>
      <c r="AI96" s="20" t="s">
        <v>25</v>
      </c>
      <c r="AJ96" s="44" t="s">
        <v>26</v>
      </c>
      <c r="AK96" s="20" t="s">
        <v>25</v>
      </c>
      <c r="AL96" s="20" t="s">
        <v>26</v>
      </c>
      <c r="AM96" s="20" t="s">
        <v>25</v>
      </c>
      <c r="AN96" s="20" t="s">
        <v>24</v>
      </c>
      <c r="AO96" s="20" t="s">
        <v>25</v>
      </c>
      <c r="AP96" s="20" t="s">
        <v>26</v>
      </c>
      <c r="AQ96" s="20" t="s">
        <v>26</v>
      </c>
      <c r="AR96" s="20" t="s">
        <v>26</v>
      </c>
      <c r="AS96" s="20" t="s">
        <v>26</v>
      </c>
      <c r="AT96" s="20" t="s">
        <v>26</v>
      </c>
      <c r="AU96" s="20" t="s">
        <v>26</v>
      </c>
      <c r="AV96" s="20" t="s">
        <v>26</v>
      </c>
      <c r="AW96" s="20" t="s">
        <v>26</v>
      </c>
      <c r="AX96" s="20" t="s">
        <v>26</v>
      </c>
      <c r="AY96" s="77">
        <f t="shared" si="36"/>
        <v>9</v>
      </c>
      <c r="AZ96" s="8">
        <f t="shared" si="37"/>
        <v>0</v>
      </c>
      <c r="BA96" s="8">
        <f t="shared" si="38"/>
        <v>2</v>
      </c>
      <c r="BB96" s="8">
        <f t="shared" si="39"/>
        <v>0</v>
      </c>
      <c r="BC96" s="8">
        <f t="shared" si="40"/>
        <v>0</v>
      </c>
      <c r="BD96" s="8">
        <f t="shared" si="41"/>
        <v>0</v>
      </c>
      <c r="BE96" s="8">
        <f t="shared" si="42"/>
        <v>0</v>
      </c>
      <c r="BF96" s="8">
        <f t="shared" si="43"/>
        <v>0</v>
      </c>
      <c r="BG96" s="8">
        <f t="shared" si="44"/>
        <v>0</v>
      </c>
      <c r="BH96" s="14">
        <f t="shared" si="45"/>
        <v>0</v>
      </c>
      <c r="BI96" s="14">
        <f t="shared" si="46"/>
        <v>0</v>
      </c>
      <c r="BJ96" s="8">
        <f t="shared" si="47"/>
        <v>2</v>
      </c>
      <c r="BK96" s="8">
        <f t="shared" si="48"/>
        <v>17</v>
      </c>
      <c r="BL96" s="14">
        <f t="shared" si="49"/>
        <v>0</v>
      </c>
      <c r="BM96" s="8">
        <f t="shared" si="50"/>
        <v>0</v>
      </c>
      <c r="BN96" s="15">
        <f t="shared" si="51"/>
        <v>11</v>
      </c>
      <c r="BO96" s="18">
        <f t="shared" si="34"/>
        <v>2</v>
      </c>
      <c r="BP96" s="16">
        <f t="shared" si="26"/>
        <v>13</v>
      </c>
      <c r="BQ96" s="16">
        <f t="shared" si="27"/>
        <v>0</v>
      </c>
      <c r="BR96" s="16">
        <f t="shared" si="28"/>
        <v>0</v>
      </c>
      <c r="BS96" s="16">
        <f t="shared" si="29"/>
        <v>0</v>
      </c>
      <c r="BT96" s="17"/>
      <c r="BU96" s="17"/>
      <c r="BV96" s="18">
        <f t="shared" si="30"/>
        <v>-13</v>
      </c>
      <c r="BW96" s="4"/>
      <c r="BX96" s="4">
        <f t="shared" si="31"/>
        <v>0</v>
      </c>
      <c r="BY96" s="4">
        <f t="shared" si="32"/>
        <v>0</v>
      </c>
      <c r="BZ96" s="4"/>
      <c r="CA96" s="4">
        <f t="shared" si="33"/>
        <v>0</v>
      </c>
      <c r="CD96" s="70">
        <f t="shared" si="35"/>
        <v>-0.16666666666666674</v>
      </c>
    </row>
    <row r="97" spans="1:82" x14ac:dyDescent="0.25">
      <c r="A97" s="8">
        <v>88</v>
      </c>
      <c r="B97" s="134" t="s">
        <v>276</v>
      </c>
      <c r="C97" s="134" t="s">
        <v>246</v>
      </c>
      <c r="D97" s="73"/>
      <c r="E97" s="72" t="s">
        <v>110</v>
      </c>
      <c r="F97" s="72"/>
      <c r="G97" s="13"/>
      <c r="H97" s="20" t="s">
        <v>27</v>
      </c>
      <c r="I97" s="20" t="s">
        <v>27</v>
      </c>
      <c r="J97" s="20" t="s">
        <v>26</v>
      </c>
      <c r="K97" s="20" t="s">
        <v>27</v>
      </c>
      <c r="L97" s="20" t="s">
        <v>24</v>
      </c>
      <c r="M97" s="20" t="s">
        <v>27</v>
      </c>
      <c r="N97" s="20" t="s">
        <v>26</v>
      </c>
      <c r="O97" s="20" t="s">
        <v>27</v>
      </c>
      <c r="P97" s="20" t="s">
        <v>27</v>
      </c>
      <c r="Q97" s="20" t="s">
        <v>27</v>
      </c>
      <c r="R97" s="90" t="s">
        <v>27</v>
      </c>
      <c r="S97" s="90" t="s">
        <v>24</v>
      </c>
      <c r="T97" s="90" t="s">
        <v>27</v>
      </c>
      <c r="U97" s="20" t="s">
        <v>27</v>
      </c>
      <c r="V97" s="20" t="s">
        <v>27</v>
      </c>
      <c r="W97" s="92" t="s">
        <v>27</v>
      </c>
      <c r="X97" s="92" t="s">
        <v>27</v>
      </c>
      <c r="Y97" s="92" t="s">
        <v>27</v>
      </c>
      <c r="Z97" s="20" t="s">
        <v>24</v>
      </c>
      <c r="AA97" s="20" t="s">
        <v>27</v>
      </c>
      <c r="AB97" s="20" t="s">
        <v>27</v>
      </c>
      <c r="AC97" s="20" t="s">
        <v>26</v>
      </c>
      <c r="AD97" s="20" t="s">
        <v>25</v>
      </c>
      <c r="AE97" s="20" t="s">
        <v>26</v>
      </c>
      <c r="AF97" s="20" t="s">
        <v>28</v>
      </c>
      <c r="AG97" s="20" t="s">
        <v>24</v>
      </c>
      <c r="AH97" s="44" t="s">
        <v>25</v>
      </c>
      <c r="AI97" s="20" t="s">
        <v>27</v>
      </c>
      <c r="AJ97" s="44" t="s">
        <v>28</v>
      </c>
      <c r="AK97" s="20" t="s">
        <v>28</v>
      </c>
      <c r="AL97" s="20" t="s">
        <v>26</v>
      </c>
      <c r="AM97" s="20" t="s">
        <v>26</v>
      </c>
      <c r="AN97" s="20" t="s">
        <v>26</v>
      </c>
      <c r="AO97" s="20" t="s">
        <v>28</v>
      </c>
      <c r="AP97" s="20" t="s">
        <v>28</v>
      </c>
      <c r="AQ97" s="20" t="s">
        <v>28</v>
      </c>
      <c r="AR97" s="20" t="s">
        <v>24</v>
      </c>
      <c r="AS97" s="20" t="s">
        <v>26</v>
      </c>
      <c r="AT97" s="20" t="s">
        <v>27</v>
      </c>
      <c r="AU97" s="20" t="s">
        <v>26</v>
      </c>
      <c r="AV97" s="20" t="s">
        <v>27</v>
      </c>
      <c r="AW97" s="20" t="s">
        <v>27</v>
      </c>
      <c r="AX97" s="20" t="s">
        <v>27</v>
      </c>
      <c r="AY97" s="77">
        <f t="shared" si="36"/>
        <v>2</v>
      </c>
      <c r="AZ97" s="8">
        <f t="shared" si="37"/>
        <v>12</v>
      </c>
      <c r="BA97" s="8">
        <f t="shared" si="38"/>
        <v>6</v>
      </c>
      <c r="BB97" s="8">
        <f t="shared" si="39"/>
        <v>0</v>
      </c>
      <c r="BC97" s="8">
        <f t="shared" si="40"/>
        <v>0</v>
      </c>
      <c r="BD97" s="8">
        <f t="shared" si="41"/>
        <v>0</v>
      </c>
      <c r="BE97" s="8">
        <f t="shared" si="42"/>
        <v>0</v>
      </c>
      <c r="BF97" s="8">
        <f t="shared" si="43"/>
        <v>0</v>
      </c>
      <c r="BG97" s="8">
        <f t="shared" si="44"/>
        <v>0</v>
      </c>
      <c r="BH97" s="14">
        <f t="shared" si="45"/>
        <v>0</v>
      </c>
      <c r="BI97" s="14">
        <f t="shared" si="46"/>
        <v>0</v>
      </c>
      <c r="BJ97" s="8">
        <f t="shared" si="47"/>
        <v>3</v>
      </c>
      <c r="BK97" s="8">
        <f t="shared" si="48"/>
        <v>7</v>
      </c>
      <c r="BL97" s="14">
        <f t="shared" si="49"/>
        <v>0</v>
      </c>
      <c r="BM97" s="8">
        <f t="shared" si="50"/>
        <v>0</v>
      </c>
      <c r="BN97" s="15">
        <f t="shared" si="51"/>
        <v>20</v>
      </c>
      <c r="BO97" s="18">
        <f t="shared" si="34"/>
        <v>3</v>
      </c>
      <c r="BP97" s="62">
        <f t="shared" si="26"/>
        <v>23</v>
      </c>
      <c r="BQ97" s="62">
        <f t="shared" si="27"/>
        <v>0</v>
      </c>
      <c r="BR97" s="62">
        <f t="shared" si="28"/>
        <v>0</v>
      </c>
      <c r="BS97" s="62">
        <f t="shared" si="29"/>
        <v>0</v>
      </c>
      <c r="BT97" s="20"/>
      <c r="BU97" s="20"/>
      <c r="BV97" s="36">
        <f t="shared" si="30"/>
        <v>-23</v>
      </c>
      <c r="BX97">
        <f t="shared" si="31"/>
        <v>0</v>
      </c>
      <c r="BY97">
        <f t="shared" si="32"/>
        <v>0</v>
      </c>
      <c r="CA97">
        <f t="shared" si="33"/>
        <v>0</v>
      </c>
      <c r="CD97" s="70">
        <f t="shared" si="35"/>
        <v>0.33333333333333348</v>
      </c>
    </row>
    <row r="98" spans="1:82" x14ac:dyDescent="0.25">
      <c r="A98" s="8">
        <v>89</v>
      </c>
      <c r="B98" s="134" t="s">
        <v>279</v>
      </c>
      <c r="C98" s="134" t="s">
        <v>278</v>
      </c>
      <c r="D98" s="73"/>
      <c r="E98" s="72" t="s">
        <v>110</v>
      </c>
      <c r="F98" s="72"/>
      <c r="G98" s="13"/>
      <c r="H98" s="20" t="s">
        <v>25</v>
      </c>
      <c r="I98" s="20" t="s">
        <v>24</v>
      </c>
      <c r="J98" s="20" t="s">
        <v>27</v>
      </c>
      <c r="K98" s="20" t="s">
        <v>27</v>
      </c>
      <c r="L98" s="20" t="s">
        <v>28</v>
      </c>
      <c r="M98" s="20" t="s">
        <v>27</v>
      </c>
      <c r="N98" s="20" t="s">
        <v>27</v>
      </c>
      <c r="O98" s="20" t="s">
        <v>27</v>
      </c>
      <c r="P98" s="20" t="s">
        <v>24</v>
      </c>
      <c r="Q98" s="20" t="s">
        <v>27</v>
      </c>
      <c r="R98" s="90" t="s">
        <v>27</v>
      </c>
      <c r="S98" s="90" t="s">
        <v>27</v>
      </c>
      <c r="T98" s="90" t="s">
        <v>27</v>
      </c>
      <c r="U98" s="75" t="s">
        <v>28</v>
      </c>
      <c r="V98" s="75" t="s">
        <v>28</v>
      </c>
      <c r="W98" s="91" t="s">
        <v>24</v>
      </c>
      <c r="X98" s="91" t="s">
        <v>28</v>
      </c>
      <c r="Y98" s="91" t="s">
        <v>28</v>
      </c>
      <c r="Z98" s="75" t="s">
        <v>28</v>
      </c>
      <c r="AA98" s="75" t="s">
        <v>28</v>
      </c>
      <c r="AB98" s="75" t="s">
        <v>27</v>
      </c>
      <c r="AC98" s="75" t="s">
        <v>27</v>
      </c>
      <c r="AD98" s="80" t="s">
        <v>24</v>
      </c>
      <c r="AE98" s="80" t="s">
        <v>25</v>
      </c>
      <c r="AF98" s="80" t="s">
        <v>25</v>
      </c>
      <c r="AG98" s="80" t="s">
        <v>25</v>
      </c>
      <c r="AH98" s="76" t="s">
        <v>28</v>
      </c>
      <c r="AI98" s="75" t="s">
        <v>27</v>
      </c>
      <c r="AJ98" s="44" t="s">
        <v>25</v>
      </c>
      <c r="AK98" s="20" t="s">
        <v>24</v>
      </c>
      <c r="AL98" s="20" t="s">
        <v>27</v>
      </c>
      <c r="AM98" s="20" t="s">
        <v>25</v>
      </c>
      <c r="AN98" s="20" t="s">
        <v>25</v>
      </c>
      <c r="AO98" s="20" t="s">
        <v>28</v>
      </c>
      <c r="AP98" s="20" t="s">
        <v>28</v>
      </c>
      <c r="AQ98" s="20" t="s">
        <v>28</v>
      </c>
      <c r="AR98" s="20" t="s">
        <v>24</v>
      </c>
      <c r="AS98" s="20" t="s">
        <v>27</v>
      </c>
      <c r="AT98" s="20" t="s">
        <v>27</v>
      </c>
      <c r="AU98" s="20" t="s">
        <v>27</v>
      </c>
      <c r="AV98" s="20" t="s">
        <v>25</v>
      </c>
      <c r="AW98" s="20" t="s">
        <v>27</v>
      </c>
      <c r="AX98" s="20" t="s">
        <v>25</v>
      </c>
      <c r="AY98" s="77">
        <f t="shared" si="36"/>
        <v>8</v>
      </c>
      <c r="AZ98" s="8">
        <f t="shared" si="37"/>
        <v>8</v>
      </c>
      <c r="BA98" s="8">
        <f t="shared" si="38"/>
        <v>10</v>
      </c>
      <c r="BB98" s="8">
        <f t="shared" si="39"/>
        <v>0</v>
      </c>
      <c r="BC98" s="8">
        <f t="shared" si="40"/>
        <v>0</v>
      </c>
      <c r="BD98" s="8">
        <f t="shared" si="41"/>
        <v>0</v>
      </c>
      <c r="BE98" s="8">
        <f t="shared" si="42"/>
        <v>0</v>
      </c>
      <c r="BF98" s="8">
        <f t="shared" si="43"/>
        <v>0</v>
      </c>
      <c r="BG98" s="8">
        <f t="shared" si="44"/>
        <v>0</v>
      </c>
      <c r="BH98" s="14">
        <f t="shared" si="45"/>
        <v>0</v>
      </c>
      <c r="BI98" s="14">
        <f t="shared" si="46"/>
        <v>0</v>
      </c>
      <c r="BJ98" s="8">
        <f t="shared" si="47"/>
        <v>4</v>
      </c>
      <c r="BK98" s="8">
        <f t="shared" si="48"/>
        <v>0</v>
      </c>
      <c r="BL98" s="14">
        <f t="shared" si="49"/>
        <v>0</v>
      </c>
      <c r="BM98" s="8">
        <f t="shared" si="50"/>
        <v>0</v>
      </c>
      <c r="BN98" s="15">
        <f t="shared" si="51"/>
        <v>26</v>
      </c>
      <c r="BO98" s="18">
        <f t="shared" si="34"/>
        <v>4</v>
      </c>
      <c r="BP98" s="16">
        <f t="shared" si="26"/>
        <v>30</v>
      </c>
      <c r="BQ98" s="16">
        <f t="shared" si="27"/>
        <v>0</v>
      </c>
      <c r="BR98" s="16">
        <f t="shared" si="28"/>
        <v>0</v>
      </c>
      <c r="BS98" s="16">
        <f t="shared" si="29"/>
        <v>0</v>
      </c>
      <c r="BT98" s="20"/>
      <c r="BU98" s="17"/>
      <c r="BV98" s="18">
        <f t="shared" si="30"/>
        <v>-30</v>
      </c>
      <c r="BW98" s="4"/>
      <c r="BX98" s="4">
        <f t="shared" si="31"/>
        <v>0</v>
      </c>
      <c r="BY98" s="4">
        <f t="shared" si="32"/>
        <v>0</v>
      </c>
      <c r="BZ98" s="4"/>
      <c r="CA98" s="4">
        <f t="shared" si="33"/>
        <v>0</v>
      </c>
      <c r="CD98" s="70">
        <f t="shared" si="35"/>
        <v>0.33333333333333304</v>
      </c>
    </row>
    <row r="99" spans="1:82" x14ac:dyDescent="0.25">
      <c r="A99" s="8">
        <v>90</v>
      </c>
      <c r="B99" s="134" t="s">
        <v>281</v>
      </c>
      <c r="C99" s="134" t="s">
        <v>280</v>
      </c>
      <c r="D99" s="73"/>
      <c r="E99" s="72" t="s">
        <v>110</v>
      </c>
      <c r="F99" s="72"/>
      <c r="G99" s="13"/>
      <c r="H99" s="20" t="s">
        <v>27</v>
      </c>
      <c r="I99" s="20" t="s">
        <v>27</v>
      </c>
      <c r="J99" s="20" t="s">
        <v>25</v>
      </c>
      <c r="K99" s="20" t="s">
        <v>27</v>
      </c>
      <c r="L99" s="20" t="s">
        <v>27</v>
      </c>
      <c r="M99" s="20" t="s">
        <v>27</v>
      </c>
      <c r="N99" s="20" t="s">
        <v>24</v>
      </c>
      <c r="O99" s="20" t="s">
        <v>27</v>
      </c>
      <c r="P99" s="20" t="s">
        <v>27</v>
      </c>
      <c r="Q99" s="20" t="s">
        <v>27</v>
      </c>
      <c r="R99" s="90" t="s">
        <v>27</v>
      </c>
      <c r="S99" s="90" t="s">
        <v>27</v>
      </c>
      <c r="T99" s="90" t="s">
        <v>27</v>
      </c>
      <c r="U99" s="75" t="s">
        <v>27</v>
      </c>
      <c r="V99" s="75" t="s">
        <v>24</v>
      </c>
      <c r="W99" s="91" t="s">
        <v>27</v>
      </c>
      <c r="X99" s="91" t="s">
        <v>27</v>
      </c>
      <c r="Y99" s="91" t="s">
        <v>27</v>
      </c>
      <c r="Z99" s="75" t="s">
        <v>27</v>
      </c>
      <c r="AA99" s="75" t="s">
        <v>25</v>
      </c>
      <c r="AB99" s="75" t="s">
        <v>26</v>
      </c>
      <c r="AC99" s="75" t="s">
        <v>24</v>
      </c>
      <c r="AD99" s="75" t="s">
        <v>27</v>
      </c>
      <c r="AE99" s="75" t="s">
        <v>25</v>
      </c>
      <c r="AF99" s="75" t="s">
        <v>25</v>
      </c>
      <c r="AG99" s="75" t="s">
        <v>25</v>
      </c>
      <c r="AH99" s="76" t="s">
        <v>27</v>
      </c>
      <c r="AI99" s="75" t="s">
        <v>24</v>
      </c>
      <c r="AJ99" s="44" t="s">
        <v>28</v>
      </c>
      <c r="AK99" s="20" t="s">
        <v>28</v>
      </c>
      <c r="AL99" s="20" t="s">
        <v>28</v>
      </c>
      <c r="AM99" s="20" t="s">
        <v>28</v>
      </c>
      <c r="AN99" s="20" t="s">
        <v>28</v>
      </c>
      <c r="AO99" s="20" t="s">
        <v>28</v>
      </c>
      <c r="AP99" s="20" t="s">
        <v>24</v>
      </c>
      <c r="AQ99" s="20" t="s">
        <v>27</v>
      </c>
      <c r="AR99" s="20" t="s">
        <v>25</v>
      </c>
      <c r="AS99" s="20" t="s">
        <v>25</v>
      </c>
      <c r="AT99" s="20" t="s">
        <v>25</v>
      </c>
      <c r="AU99" s="20" t="s">
        <v>27</v>
      </c>
      <c r="AV99" s="20" t="s">
        <v>28</v>
      </c>
      <c r="AW99" s="20" t="s">
        <v>24</v>
      </c>
      <c r="AX99" s="20" t="s">
        <v>28</v>
      </c>
      <c r="AY99" s="77">
        <f t="shared" si="36"/>
        <v>7</v>
      </c>
      <c r="AZ99" s="8">
        <f t="shared" si="37"/>
        <v>9</v>
      </c>
      <c r="BA99" s="8">
        <f t="shared" si="38"/>
        <v>8</v>
      </c>
      <c r="BB99" s="8">
        <f t="shared" si="39"/>
        <v>0</v>
      </c>
      <c r="BC99" s="8">
        <f t="shared" si="40"/>
        <v>0</v>
      </c>
      <c r="BD99" s="8">
        <f t="shared" si="41"/>
        <v>0</v>
      </c>
      <c r="BE99" s="8">
        <f t="shared" si="42"/>
        <v>0</v>
      </c>
      <c r="BF99" s="8">
        <f t="shared" si="43"/>
        <v>0</v>
      </c>
      <c r="BG99" s="8">
        <f t="shared" si="44"/>
        <v>0</v>
      </c>
      <c r="BH99" s="14">
        <f t="shared" si="45"/>
        <v>0</v>
      </c>
      <c r="BI99" s="14">
        <f t="shared" si="46"/>
        <v>0</v>
      </c>
      <c r="BJ99" s="8">
        <f t="shared" si="47"/>
        <v>5</v>
      </c>
      <c r="BK99" s="8">
        <f t="shared" si="48"/>
        <v>1</v>
      </c>
      <c r="BL99" s="14">
        <f t="shared" si="49"/>
        <v>0</v>
      </c>
      <c r="BM99" s="8">
        <f t="shared" si="50"/>
        <v>0</v>
      </c>
      <c r="BN99" s="15">
        <f t="shared" si="51"/>
        <v>24</v>
      </c>
      <c r="BO99" s="18">
        <f t="shared" si="34"/>
        <v>5</v>
      </c>
      <c r="BP99" s="16">
        <f t="shared" si="26"/>
        <v>29</v>
      </c>
      <c r="BQ99" s="16">
        <f t="shared" si="27"/>
        <v>0</v>
      </c>
      <c r="BR99" s="16">
        <f t="shared" si="28"/>
        <v>0</v>
      </c>
      <c r="BS99" s="16">
        <f t="shared" si="29"/>
        <v>0</v>
      </c>
      <c r="BT99" s="17"/>
      <c r="BU99" s="17"/>
      <c r="BV99" s="18">
        <f t="shared" si="30"/>
        <v>-29</v>
      </c>
      <c r="BW99" s="4"/>
      <c r="BX99" s="4">
        <f t="shared" si="31"/>
        <v>0</v>
      </c>
      <c r="BY99" s="4">
        <f t="shared" si="32"/>
        <v>0</v>
      </c>
      <c r="BZ99" s="4"/>
      <c r="CA99" s="4">
        <f t="shared" si="33"/>
        <v>0</v>
      </c>
      <c r="CD99" s="70">
        <f t="shared" si="35"/>
        <v>-1</v>
      </c>
    </row>
    <row r="100" spans="1:82" x14ac:dyDescent="0.25">
      <c r="A100" s="8">
        <v>91</v>
      </c>
      <c r="B100" s="134" t="s">
        <v>287</v>
      </c>
      <c r="C100" s="134" t="s">
        <v>229</v>
      </c>
      <c r="D100" s="73"/>
      <c r="E100" s="72" t="s">
        <v>110</v>
      </c>
      <c r="F100" s="72"/>
      <c r="G100" s="13"/>
      <c r="H100" s="20" t="s">
        <v>25</v>
      </c>
      <c r="I100" s="20" t="s">
        <v>25</v>
      </c>
      <c r="J100" s="20" t="s">
        <v>25</v>
      </c>
      <c r="K100" s="20" t="s">
        <v>24</v>
      </c>
      <c r="L100" s="20" t="s">
        <v>25</v>
      </c>
      <c r="M100" s="20" t="s">
        <v>25</v>
      </c>
      <c r="N100" s="20" t="s">
        <v>25</v>
      </c>
      <c r="O100" s="20" t="s">
        <v>25</v>
      </c>
      <c r="P100" s="20" t="s">
        <v>25</v>
      </c>
      <c r="Q100" s="20" t="s">
        <v>25</v>
      </c>
      <c r="R100" s="90" t="s">
        <v>24</v>
      </c>
      <c r="S100" s="90" t="s">
        <v>25</v>
      </c>
      <c r="T100" s="90" t="s">
        <v>25</v>
      </c>
      <c r="U100" s="75" t="s">
        <v>25</v>
      </c>
      <c r="V100" s="75" t="s">
        <v>25</v>
      </c>
      <c r="W100" s="75" t="s">
        <v>25</v>
      </c>
      <c r="X100" s="75" t="s">
        <v>25</v>
      </c>
      <c r="Y100" s="75" t="s">
        <v>25</v>
      </c>
      <c r="Z100" s="75" t="s">
        <v>24</v>
      </c>
      <c r="AA100" s="75" t="s">
        <v>25</v>
      </c>
      <c r="AB100" s="75" t="s">
        <v>25</v>
      </c>
      <c r="AC100" s="75" t="s">
        <v>25</v>
      </c>
      <c r="AD100" s="75" t="s">
        <v>25</v>
      </c>
      <c r="AE100" s="75" t="s">
        <v>25</v>
      </c>
      <c r="AF100" s="75" t="s">
        <v>25</v>
      </c>
      <c r="AG100" s="75" t="s">
        <v>24</v>
      </c>
      <c r="AH100" s="75" t="s">
        <v>28</v>
      </c>
      <c r="AI100" s="75" t="s">
        <v>28</v>
      </c>
      <c r="AJ100" s="44" t="s">
        <v>28</v>
      </c>
      <c r="AK100" s="20" t="s">
        <v>28</v>
      </c>
      <c r="AL100" s="20" t="s">
        <v>28</v>
      </c>
      <c r="AM100" s="20" t="s">
        <v>28</v>
      </c>
      <c r="AN100" s="20" t="s">
        <v>28</v>
      </c>
      <c r="AO100" s="20" t="s">
        <v>24</v>
      </c>
      <c r="AP100" s="20" t="s">
        <v>27</v>
      </c>
      <c r="AQ100" s="20" t="s">
        <v>25</v>
      </c>
      <c r="AR100" s="20" t="s">
        <v>25</v>
      </c>
      <c r="AS100" s="20" t="s">
        <v>25</v>
      </c>
      <c r="AT100" s="20" t="s">
        <v>27</v>
      </c>
      <c r="AU100" s="20" t="s">
        <v>24</v>
      </c>
      <c r="AV100" s="20" t="s">
        <v>25</v>
      </c>
      <c r="AW100" s="20" t="s">
        <v>25</v>
      </c>
      <c r="AX100" s="20" t="s">
        <v>25</v>
      </c>
      <c r="AY100" s="77">
        <f t="shared" si="36"/>
        <v>17</v>
      </c>
      <c r="AZ100" s="8">
        <f t="shared" si="37"/>
        <v>2</v>
      </c>
      <c r="BA100" s="8">
        <f t="shared" si="38"/>
        <v>7</v>
      </c>
      <c r="BB100" s="8">
        <f t="shared" si="39"/>
        <v>0</v>
      </c>
      <c r="BC100" s="8">
        <f t="shared" si="40"/>
        <v>0</v>
      </c>
      <c r="BD100" s="8">
        <f t="shared" si="41"/>
        <v>0</v>
      </c>
      <c r="BE100" s="8">
        <f t="shared" si="42"/>
        <v>0</v>
      </c>
      <c r="BF100" s="8">
        <f t="shared" si="43"/>
        <v>0</v>
      </c>
      <c r="BG100" s="8">
        <f t="shared" si="44"/>
        <v>0</v>
      </c>
      <c r="BH100" s="14">
        <f t="shared" si="45"/>
        <v>0</v>
      </c>
      <c r="BI100" s="14">
        <f t="shared" si="46"/>
        <v>0</v>
      </c>
      <c r="BJ100" s="8">
        <f t="shared" si="47"/>
        <v>4</v>
      </c>
      <c r="BK100" s="8">
        <f t="shared" si="48"/>
        <v>0</v>
      </c>
      <c r="BL100" s="14">
        <f t="shared" si="49"/>
        <v>0</v>
      </c>
      <c r="BM100" s="8">
        <f t="shared" si="50"/>
        <v>0</v>
      </c>
      <c r="BN100" s="15">
        <f t="shared" si="51"/>
        <v>26</v>
      </c>
      <c r="BO100" s="18">
        <f t="shared" si="34"/>
        <v>4</v>
      </c>
      <c r="BP100" s="16">
        <f t="shared" si="26"/>
        <v>30</v>
      </c>
      <c r="BQ100" s="16">
        <f t="shared" si="27"/>
        <v>0</v>
      </c>
      <c r="BR100" s="16">
        <f t="shared" si="28"/>
        <v>0</v>
      </c>
      <c r="BS100" s="16">
        <f t="shared" si="29"/>
        <v>0</v>
      </c>
      <c r="BT100" s="17"/>
      <c r="BU100" s="17"/>
      <c r="BV100" s="18">
        <f t="shared" si="30"/>
        <v>-30</v>
      </c>
      <c r="BW100" s="4"/>
      <c r="BX100" s="4">
        <f t="shared" si="31"/>
        <v>0</v>
      </c>
      <c r="BY100" s="4">
        <f t="shared" si="32"/>
        <v>0</v>
      </c>
      <c r="BZ100" s="4"/>
      <c r="CA100" s="4">
        <f t="shared" si="33"/>
        <v>0</v>
      </c>
      <c r="CD100" s="70">
        <f t="shared" si="35"/>
        <v>0.33333333333333304</v>
      </c>
    </row>
    <row r="101" spans="1:82" x14ac:dyDescent="0.25">
      <c r="A101" s="8">
        <v>92</v>
      </c>
      <c r="B101" s="134" t="s">
        <v>296</v>
      </c>
      <c r="C101" s="134" t="s">
        <v>297</v>
      </c>
      <c r="D101" s="73"/>
      <c r="E101" s="72" t="s">
        <v>110</v>
      </c>
      <c r="F101" s="72"/>
      <c r="G101" s="13"/>
      <c r="H101" s="20" t="s">
        <v>26</v>
      </c>
      <c r="I101" s="20" t="s">
        <v>26</v>
      </c>
      <c r="J101" s="20" t="s">
        <v>26</v>
      </c>
      <c r="K101" s="20" t="s">
        <v>26</v>
      </c>
      <c r="L101" s="20" t="s">
        <v>26</v>
      </c>
      <c r="M101" s="20" t="s">
        <v>26</v>
      </c>
      <c r="N101" s="20" t="s">
        <v>26</v>
      </c>
      <c r="O101" s="20" t="s">
        <v>26</v>
      </c>
      <c r="P101" s="20" t="s">
        <v>26</v>
      </c>
      <c r="Q101" s="20" t="s">
        <v>26</v>
      </c>
      <c r="R101" s="20" t="s">
        <v>26</v>
      </c>
      <c r="S101" s="20" t="s">
        <v>26</v>
      </c>
      <c r="T101" s="20" t="s">
        <v>26</v>
      </c>
      <c r="U101" s="20" t="s">
        <v>26</v>
      </c>
      <c r="V101" s="20" t="s">
        <v>26</v>
      </c>
      <c r="W101" s="20" t="s">
        <v>26</v>
      </c>
      <c r="X101" s="20" t="s">
        <v>26</v>
      </c>
      <c r="Y101" s="20" t="s">
        <v>26</v>
      </c>
      <c r="Z101" s="20" t="s">
        <v>26</v>
      </c>
      <c r="AA101" s="20" t="s">
        <v>26</v>
      </c>
      <c r="AB101" s="20" t="s">
        <v>26</v>
      </c>
      <c r="AC101" s="20" t="s">
        <v>26</v>
      </c>
      <c r="AD101" s="20" t="s">
        <v>26</v>
      </c>
      <c r="AE101" s="20" t="s">
        <v>26</v>
      </c>
      <c r="AF101" s="20" t="s">
        <v>26</v>
      </c>
      <c r="AG101" s="80" t="s">
        <v>25</v>
      </c>
      <c r="AH101" s="76" t="s">
        <v>25</v>
      </c>
      <c r="AI101" s="75" t="s">
        <v>25</v>
      </c>
      <c r="AJ101" s="44" t="s">
        <v>25</v>
      </c>
      <c r="AK101" s="20" t="s">
        <v>25</v>
      </c>
      <c r="AL101" s="20" t="s">
        <v>25</v>
      </c>
      <c r="AM101" s="20" t="s">
        <v>25</v>
      </c>
      <c r="AN101" s="20" t="s">
        <v>24</v>
      </c>
      <c r="AO101" s="20" t="s">
        <v>25</v>
      </c>
      <c r="AP101" s="20" t="s">
        <v>25</v>
      </c>
      <c r="AQ101" s="20" t="s">
        <v>25</v>
      </c>
      <c r="AR101" s="20" t="s">
        <v>25</v>
      </c>
      <c r="AS101" s="20" t="s">
        <v>25</v>
      </c>
      <c r="AT101" s="20" t="s">
        <v>25</v>
      </c>
      <c r="AU101" s="20" t="s">
        <v>24</v>
      </c>
      <c r="AV101" s="20" t="s">
        <v>25</v>
      </c>
      <c r="AW101" s="20" t="s">
        <v>26</v>
      </c>
      <c r="AX101" s="20" t="s">
        <v>25</v>
      </c>
      <c r="AY101" s="77">
        <f t="shared" si="36"/>
        <v>15</v>
      </c>
      <c r="AZ101" s="8">
        <f t="shared" si="37"/>
        <v>0</v>
      </c>
      <c r="BA101" s="8">
        <f t="shared" si="38"/>
        <v>0</v>
      </c>
      <c r="BB101" s="8">
        <f t="shared" si="39"/>
        <v>0</v>
      </c>
      <c r="BC101" s="8">
        <f t="shared" si="40"/>
        <v>0</v>
      </c>
      <c r="BD101" s="8">
        <f t="shared" si="41"/>
        <v>0</v>
      </c>
      <c r="BE101" s="8">
        <f t="shared" si="42"/>
        <v>0</v>
      </c>
      <c r="BF101" s="8">
        <f t="shared" si="43"/>
        <v>0</v>
      </c>
      <c r="BG101" s="8">
        <f t="shared" si="44"/>
        <v>0</v>
      </c>
      <c r="BH101" s="14">
        <f t="shared" si="45"/>
        <v>0</v>
      </c>
      <c r="BI101" s="14">
        <f t="shared" si="46"/>
        <v>0</v>
      </c>
      <c r="BJ101" s="8">
        <f t="shared" si="47"/>
        <v>2</v>
      </c>
      <c r="BK101" s="8">
        <f t="shared" si="48"/>
        <v>13</v>
      </c>
      <c r="BL101" s="14">
        <f t="shared" si="49"/>
        <v>0</v>
      </c>
      <c r="BM101" s="8">
        <f t="shared" si="50"/>
        <v>0</v>
      </c>
      <c r="BN101" s="15">
        <f t="shared" si="51"/>
        <v>15</v>
      </c>
      <c r="BO101" s="18">
        <f t="shared" si="34"/>
        <v>2</v>
      </c>
      <c r="BP101" s="16">
        <f t="shared" si="26"/>
        <v>17</v>
      </c>
      <c r="BQ101" s="16">
        <f t="shared" si="27"/>
        <v>0</v>
      </c>
      <c r="BR101" s="16">
        <f t="shared" si="28"/>
        <v>0</v>
      </c>
      <c r="BS101" s="16">
        <f t="shared" si="29"/>
        <v>0</v>
      </c>
      <c r="BT101" s="17"/>
      <c r="BU101" s="17"/>
      <c r="BV101" s="18">
        <f t="shared" si="30"/>
        <v>-17</v>
      </c>
      <c r="BW101" s="4"/>
      <c r="BX101" s="4">
        <f t="shared" si="31"/>
        <v>0</v>
      </c>
      <c r="BY101" s="4">
        <f t="shared" si="32"/>
        <v>0</v>
      </c>
      <c r="BZ101" s="4"/>
      <c r="CA101" s="4">
        <f t="shared" si="33"/>
        <v>0</v>
      </c>
      <c r="CD101" s="70">
        <f t="shared" si="35"/>
        <v>0.5</v>
      </c>
    </row>
    <row r="102" spans="1:82" x14ac:dyDescent="0.25">
      <c r="A102" s="25"/>
      <c r="B102" s="25"/>
      <c r="C102" s="25"/>
      <c r="D102" s="25"/>
      <c r="E102" s="25"/>
      <c r="F102" s="26"/>
      <c r="G102" s="25" t="s">
        <v>35</v>
      </c>
      <c r="H102" s="27">
        <f t="shared" ref="H102:T102" si="52">COUNTIF(H10:H101,"M")+COUNTIF(H10:H101,"M/GH")</f>
        <v>38</v>
      </c>
      <c r="I102" s="27">
        <f t="shared" si="52"/>
        <v>37</v>
      </c>
      <c r="J102" s="27">
        <f t="shared" si="52"/>
        <v>34</v>
      </c>
      <c r="K102" s="27">
        <f t="shared" si="52"/>
        <v>35</v>
      </c>
      <c r="L102" s="27">
        <f t="shared" si="52"/>
        <v>38</v>
      </c>
      <c r="M102" s="27">
        <f t="shared" si="52"/>
        <v>41</v>
      </c>
      <c r="N102" s="27">
        <f t="shared" si="52"/>
        <v>37</v>
      </c>
      <c r="O102" s="27">
        <f t="shared" si="52"/>
        <v>36</v>
      </c>
      <c r="P102" s="27">
        <f t="shared" si="52"/>
        <v>37</v>
      </c>
      <c r="Q102" s="27">
        <f t="shared" si="52"/>
        <v>33</v>
      </c>
      <c r="R102" s="27">
        <f t="shared" si="52"/>
        <v>38</v>
      </c>
      <c r="S102" s="27">
        <f t="shared" si="52"/>
        <v>40</v>
      </c>
      <c r="T102" s="120">
        <f t="shared" si="52"/>
        <v>37</v>
      </c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24">
        <f>SUM(U102:AX102)</f>
        <v>0</v>
      </c>
      <c r="AZ102" s="28"/>
      <c r="BA102" s="28"/>
      <c r="BB102" s="28"/>
      <c r="BC102" s="28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128">
        <f>SUM(BN10:BN101)</f>
        <v>2127</v>
      </c>
      <c r="BO102" s="28">
        <f t="shared" ref="BO102" si="53">BP102-BN102</f>
        <v>347</v>
      </c>
      <c r="BP102" s="28">
        <f>SUM(BP10:BP101)</f>
        <v>2474</v>
      </c>
      <c r="BQ102" s="28">
        <f>SUM(BQ10:BQ101)</f>
        <v>5</v>
      </c>
      <c r="BR102" s="28">
        <f>SUM(BR10:BR101)</f>
        <v>0</v>
      </c>
      <c r="BS102" s="28"/>
      <c r="BT102" s="28"/>
      <c r="BU102" s="24"/>
      <c r="BV102" s="24"/>
      <c r="BW102" s="24"/>
      <c r="BX102" s="24"/>
      <c r="BY102" s="24"/>
      <c r="BZ102" s="24"/>
      <c r="CA102" s="24"/>
    </row>
    <row r="103" spans="1:82" x14ac:dyDescent="0.25">
      <c r="A103" s="25"/>
      <c r="B103" s="25"/>
      <c r="C103" s="25"/>
      <c r="D103" s="25"/>
      <c r="E103" s="25"/>
      <c r="F103" s="26"/>
      <c r="G103" s="25" t="s">
        <v>36</v>
      </c>
      <c r="H103" s="30">
        <f t="shared" ref="H103:T103" si="54">COUNTIF(H10:H101,"E")+COUNTIF(H10:H101,"E/GH")</f>
        <v>19</v>
      </c>
      <c r="I103" s="30">
        <f t="shared" si="54"/>
        <v>18</v>
      </c>
      <c r="J103" s="30">
        <f t="shared" si="54"/>
        <v>16</v>
      </c>
      <c r="K103" s="30">
        <f t="shared" si="54"/>
        <v>17</v>
      </c>
      <c r="L103" s="30">
        <f t="shared" si="54"/>
        <v>19</v>
      </c>
      <c r="M103" s="30">
        <f t="shared" si="54"/>
        <v>19</v>
      </c>
      <c r="N103" s="30">
        <f t="shared" si="54"/>
        <v>17</v>
      </c>
      <c r="O103" s="30">
        <f t="shared" si="54"/>
        <v>20</v>
      </c>
      <c r="P103" s="30">
        <f t="shared" si="54"/>
        <v>18</v>
      </c>
      <c r="Q103" s="30">
        <f t="shared" si="54"/>
        <v>18</v>
      </c>
      <c r="R103" s="30">
        <f t="shared" si="54"/>
        <v>19</v>
      </c>
      <c r="S103" s="30">
        <f t="shared" si="54"/>
        <v>17</v>
      </c>
      <c r="T103" s="121">
        <f t="shared" si="54"/>
        <v>19</v>
      </c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24">
        <f>SUM(U103:AX103)</f>
        <v>0</v>
      </c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4"/>
      <c r="BV103" s="24"/>
      <c r="BW103" s="24"/>
      <c r="BX103" s="24"/>
      <c r="BY103" s="24"/>
      <c r="BZ103" s="24"/>
      <c r="CA103" s="24"/>
    </row>
    <row r="104" spans="1:82" x14ac:dyDescent="0.25">
      <c r="A104" s="24"/>
      <c r="B104" s="24"/>
      <c r="C104" s="24"/>
      <c r="D104" s="24"/>
      <c r="E104" s="24"/>
      <c r="F104" s="26"/>
      <c r="G104" s="25" t="s">
        <v>37</v>
      </c>
      <c r="H104" s="30">
        <f t="shared" ref="H104:T104" si="55">COUNTIF(H10:H101,"N")+COUNTIF(H10:H101,"N/GH")</f>
        <v>16</v>
      </c>
      <c r="I104" s="30">
        <f t="shared" si="55"/>
        <v>16</v>
      </c>
      <c r="J104" s="30">
        <f t="shared" si="55"/>
        <v>16</v>
      </c>
      <c r="K104" s="30">
        <f t="shared" si="55"/>
        <v>17</v>
      </c>
      <c r="L104" s="30">
        <f t="shared" si="55"/>
        <v>16</v>
      </c>
      <c r="M104" s="30">
        <f t="shared" si="55"/>
        <v>15</v>
      </c>
      <c r="N104" s="30">
        <f t="shared" si="55"/>
        <v>16</v>
      </c>
      <c r="O104" s="30">
        <f t="shared" si="55"/>
        <v>16</v>
      </c>
      <c r="P104" s="30">
        <f t="shared" si="55"/>
        <v>16</v>
      </c>
      <c r="Q104" s="30">
        <f t="shared" si="55"/>
        <v>17</v>
      </c>
      <c r="R104" s="30">
        <f t="shared" si="55"/>
        <v>17</v>
      </c>
      <c r="S104" s="30">
        <f t="shared" si="55"/>
        <v>16</v>
      </c>
      <c r="T104" s="121">
        <f t="shared" si="55"/>
        <v>16</v>
      </c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24">
        <f>SUM(U104:AX104)</f>
        <v>0</v>
      </c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4"/>
      <c r="BV104" s="24"/>
      <c r="BW104" s="24"/>
      <c r="BX104" s="24"/>
      <c r="BY104" s="24"/>
      <c r="BZ104" s="24"/>
      <c r="CA104" s="24"/>
    </row>
    <row r="105" spans="1:82" x14ac:dyDescent="0.25">
      <c r="A105" s="24"/>
      <c r="B105" s="24"/>
      <c r="C105" s="24"/>
      <c r="D105" s="24"/>
      <c r="E105" s="24"/>
      <c r="F105" s="24"/>
      <c r="G105" s="25" t="s">
        <v>38</v>
      </c>
      <c r="H105" s="30">
        <f t="shared" ref="H105:T105" si="56">COUNTIF(H10:H101,"G")+COUNTIF(H10:H101,"G/GH")</f>
        <v>0</v>
      </c>
      <c r="I105" s="30">
        <f t="shared" si="56"/>
        <v>0</v>
      </c>
      <c r="J105" s="30">
        <f t="shared" si="56"/>
        <v>0</v>
      </c>
      <c r="K105" s="30">
        <f t="shared" si="56"/>
        <v>0</v>
      </c>
      <c r="L105" s="30">
        <f t="shared" si="56"/>
        <v>0</v>
      </c>
      <c r="M105" s="30">
        <f t="shared" si="56"/>
        <v>0</v>
      </c>
      <c r="N105" s="30">
        <f t="shared" si="56"/>
        <v>0</v>
      </c>
      <c r="O105" s="30">
        <f t="shared" si="56"/>
        <v>0</v>
      </c>
      <c r="P105" s="30">
        <f t="shared" si="56"/>
        <v>0</v>
      </c>
      <c r="Q105" s="30">
        <f t="shared" si="56"/>
        <v>0</v>
      </c>
      <c r="R105" s="30">
        <f t="shared" si="56"/>
        <v>0</v>
      </c>
      <c r="S105" s="30">
        <f t="shared" si="56"/>
        <v>0</v>
      </c>
      <c r="T105" s="121">
        <f t="shared" si="56"/>
        <v>0</v>
      </c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24">
        <f t="shared" ref="AY105:AY121" si="57">SUM(H105:AK105)</f>
        <v>0</v>
      </c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8"/>
      <c r="BO105" s="4"/>
      <c r="BP105" s="31"/>
      <c r="BQ105" s="32"/>
      <c r="BR105" s="32"/>
      <c r="BS105" s="32"/>
      <c r="BT105" s="4"/>
      <c r="BU105" s="4"/>
      <c r="BV105" s="4"/>
      <c r="BW105" s="4"/>
      <c r="BX105" s="4"/>
      <c r="BY105" s="4"/>
      <c r="BZ105" s="4"/>
      <c r="CA105" s="4"/>
    </row>
    <row r="106" spans="1:82" x14ac:dyDescent="0.25">
      <c r="A106" s="24"/>
      <c r="B106" s="24"/>
      <c r="C106" s="24"/>
      <c r="D106" s="24"/>
      <c r="E106" s="24"/>
      <c r="F106" s="24"/>
      <c r="G106" s="25" t="s">
        <v>39</v>
      </c>
      <c r="H106" s="30">
        <f t="shared" ref="H106:T106" si="58">COUNTIF(H10:H101,"CO")</f>
        <v>0</v>
      </c>
      <c r="I106" s="30">
        <f t="shared" si="58"/>
        <v>0</v>
      </c>
      <c r="J106" s="30">
        <f t="shared" si="58"/>
        <v>0</v>
      </c>
      <c r="K106" s="30">
        <f t="shared" si="58"/>
        <v>0</v>
      </c>
      <c r="L106" s="30">
        <f t="shared" si="58"/>
        <v>0</v>
      </c>
      <c r="M106" s="30">
        <f t="shared" si="58"/>
        <v>0</v>
      </c>
      <c r="N106" s="30">
        <f t="shared" si="58"/>
        <v>0</v>
      </c>
      <c r="O106" s="30">
        <f t="shared" si="58"/>
        <v>0</v>
      </c>
      <c r="P106" s="30">
        <f t="shared" si="58"/>
        <v>0</v>
      </c>
      <c r="Q106" s="30">
        <f t="shared" si="58"/>
        <v>0</v>
      </c>
      <c r="R106" s="30">
        <f t="shared" si="58"/>
        <v>0</v>
      </c>
      <c r="S106" s="30">
        <f t="shared" si="58"/>
        <v>0</v>
      </c>
      <c r="T106" s="121">
        <f t="shared" si="58"/>
        <v>0</v>
      </c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24">
        <f t="shared" si="57"/>
        <v>0</v>
      </c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4"/>
      <c r="BP106" s="32"/>
      <c r="BQ106" s="32"/>
      <c r="BR106" s="32"/>
      <c r="BS106" s="32"/>
      <c r="BT106" s="4"/>
      <c r="BU106" s="4"/>
      <c r="BV106" s="4"/>
      <c r="BW106" s="4"/>
      <c r="BX106" s="4"/>
      <c r="BY106" s="4"/>
      <c r="BZ106" s="4"/>
      <c r="CA106" s="4"/>
    </row>
    <row r="107" spans="1:82" x14ac:dyDescent="0.25">
      <c r="A107" s="24"/>
      <c r="B107" s="24"/>
      <c r="C107" s="24"/>
      <c r="D107" s="24"/>
      <c r="E107" s="24"/>
      <c r="F107" s="24"/>
      <c r="G107" s="25" t="s">
        <v>54</v>
      </c>
      <c r="H107" s="30">
        <f t="shared" ref="H107:T107" si="59">COUNTIF(H10:H101,"N+M")</f>
        <v>0</v>
      </c>
      <c r="I107" s="30">
        <f t="shared" si="59"/>
        <v>0</v>
      </c>
      <c r="J107" s="30">
        <f t="shared" si="59"/>
        <v>0</v>
      </c>
      <c r="K107" s="30">
        <f t="shared" si="59"/>
        <v>0</v>
      </c>
      <c r="L107" s="30">
        <f t="shared" si="59"/>
        <v>0</v>
      </c>
      <c r="M107" s="30">
        <f t="shared" si="59"/>
        <v>0</v>
      </c>
      <c r="N107" s="30">
        <f t="shared" si="59"/>
        <v>0</v>
      </c>
      <c r="O107" s="30">
        <f t="shared" si="59"/>
        <v>0</v>
      </c>
      <c r="P107" s="30">
        <f t="shared" si="59"/>
        <v>0</v>
      </c>
      <c r="Q107" s="30">
        <f t="shared" si="59"/>
        <v>0</v>
      </c>
      <c r="R107" s="30">
        <f t="shared" si="59"/>
        <v>0</v>
      </c>
      <c r="S107" s="30">
        <f t="shared" si="59"/>
        <v>0</v>
      </c>
      <c r="T107" s="121">
        <f t="shared" si="59"/>
        <v>0</v>
      </c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24">
        <f t="shared" si="57"/>
        <v>0</v>
      </c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4"/>
      <c r="BP107" s="32"/>
      <c r="BQ107" s="32"/>
      <c r="BR107" s="32"/>
      <c r="BS107" s="32"/>
      <c r="BT107" s="4"/>
      <c r="BU107" s="4"/>
      <c r="BV107" s="4"/>
      <c r="BW107" s="4"/>
      <c r="BX107" s="4"/>
      <c r="BY107" s="4"/>
      <c r="BZ107" s="4"/>
      <c r="CA107" s="4"/>
    </row>
    <row r="108" spans="1:82" x14ac:dyDescent="0.25">
      <c r="A108" s="24"/>
      <c r="B108" s="24"/>
      <c r="C108" s="24"/>
      <c r="D108" s="24"/>
      <c r="E108" s="24"/>
      <c r="F108" s="24"/>
      <c r="G108" s="25" t="s">
        <v>29</v>
      </c>
      <c r="H108" s="30">
        <f t="shared" ref="H108:T108" si="60">COUNTIF(H10:H101,"M+E")</f>
        <v>0</v>
      </c>
      <c r="I108" s="30">
        <f t="shared" si="60"/>
        <v>1</v>
      </c>
      <c r="J108" s="30">
        <f t="shared" si="60"/>
        <v>1</v>
      </c>
      <c r="K108" s="30">
        <f t="shared" si="60"/>
        <v>2</v>
      </c>
      <c r="L108" s="30">
        <f t="shared" si="60"/>
        <v>0</v>
      </c>
      <c r="M108" s="30">
        <f t="shared" si="60"/>
        <v>1</v>
      </c>
      <c r="N108" s="30">
        <f t="shared" si="60"/>
        <v>0</v>
      </c>
      <c r="O108" s="30">
        <f t="shared" si="60"/>
        <v>0</v>
      </c>
      <c r="P108" s="30">
        <f t="shared" si="60"/>
        <v>1</v>
      </c>
      <c r="Q108" s="30">
        <f t="shared" si="60"/>
        <v>1</v>
      </c>
      <c r="R108" s="30">
        <f t="shared" si="60"/>
        <v>0</v>
      </c>
      <c r="S108" s="30">
        <f t="shared" si="60"/>
        <v>1</v>
      </c>
      <c r="T108" s="121">
        <f t="shared" si="60"/>
        <v>0</v>
      </c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24">
        <f>SUM(U108:AX108)</f>
        <v>0</v>
      </c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8"/>
      <c r="BO108" s="4"/>
      <c r="BP108" s="32"/>
      <c r="BQ108" s="32"/>
      <c r="BR108" s="32"/>
      <c r="BS108" s="32"/>
      <c r="BT108" s="4"/>
      <c r="BU108" s="4"/>
      <c r="BV108" s="4"/>
      <c r="BW108" s="4"/>
      <c r="BX108" s="4"/>
      <c r="BY108" s="4"/>
      <c r="BZ108" s="4"/>
      <c r="CA108" s="4"/>
    </row>
    <row r="109" spans="1:82" x14ac:dyDescent="0.25">
      <c r="A109" s="24"/>
      <c r="B109" s="24"/>
      <c r="C109" s="24"/>
      <c r="D109" s="24"/>
      <c r="E109" s="24"/>
      <c r="F109" s="24"/>
      <c r="G109" s="25" t="s">
        <v>33</v>
      </c>
      <c r="H109" s="30">
        <f t="shared" ref="H109:T109" si="61">COUNTIF(H10:H101,"M+N")</f>
        <v>0</v>
      </c>
      <c r="I109" s="30">
        <f t="shared" si="61"/>
        <v>0</v>
      </c>
      <c r="J109" s="30">
        <f t="shared" si="61"/>
        <v>0</v>
      </c>
      <c r="K109" s="30">
        <f t="shared" si="61"/>
        <v>0</v>
      </c>
      <c r="L109" s="30">
        <f t="shared" si="61"/>
        <v>0</v>
      </c>
      <c r="M109" s="30">
        <f t="shared" si="61"/>
        <v>0</v>
      </c>
      <c r="N109" s="30">
        <f t="shared" si="61"/>
        <v>0</v>
      </c>
      <c r="O109" s="30">
        <f t="shared" si="61"/>
        <v>0</v>
      </c>
      <c r="P109" s="30">
        <f t="shared" si="61"/>
        <v>0</v>
      </c>
      <c r="Q109" s="30">
        <f t="shared" si="61"/>
        <v>0</v>
      </c>
      <c r="R109" s="30">
        <f t="shared" si="61"/>
        <v>0</v>
      </c>
      <c r="S109" s="30">
        <f t="shared" si="61"/>
        <v>0</v>
      </c>
      <c r="T109" s="121">
        <f t="shared" si="61"/>
        <v>0</v>
      </c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24">
        <f t="shared" si="57"/>
        <v>0</v>
      </c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8"/>
      <c r="BO109" s="4"/>
      <c r="BP109" s="32"/>
      <c r="BQ109" s="32"/>
      <c r="BR109" s="32"/>
      <c r="BS109" s="32"/>
      <c r="BT109" s="4"/>
      <c r="BU109" s="4"/>
      <c r="BV109" s="4"/>
      <c r="BW109" s="4"/>
      <c r="BX109" s="4"/>
      <c r="BY109" s="4"/>
      <c r="BZ109" s="4"/>
      <c r="CA109" s="4"/>
    </row>
    <row r="110" spans="1:82" x14ac:dyDescent="0.25">
      <c r="A110" s="24"/>
      <c r="B110" s="24"/>
      <c r="C110" s="24"/>
      <c r="D110" s="24"/>
      <c r="E110" s="24"/>
      <c r="F110" s="24"/>
      <c r="G110" s="25" t="s">
        <v>40</v>
      </c>
      <c r="H110" s="30">
        <f t="shared" ref="H110:T110" si="62">COUNTIF(H10:H101,"E+N")</f>
        <v>0</v>
      </c>
      <c r="I110" s="30">
        <f t="shared" si="62"/>
        <v>0</v>
      </c>
      <c r="J110" s="30">
        <f t="shared" si="62"/>
        <v>0</v>
      </c>
      <c r="K110" s="30">
        <f t="shared" si="62"/>
        <v>0</v>
      </c>
      <c r="L110" s="30">
        <f t="shared" si="62"/>
        <v>0</v>
      </c>
      <c r="M110" s="30">
        <f t="shared" si="62"/>
        <v>0</v>
      </c>
      <c r="N110" s="30">
        <f t="shared" si="62"/>
        <v>1</v>
      </c>
      <c r="O110" s="30">
        <f t="shared" si="62"/>
        <v>0</v>
      </c>
      <c r="P110" s="30">
        <f t="shared" si="62"/>
        <v>0</v>
      </c>
      <c r="Q110" s="30">
        <f t="shared" si="62"/>
        <v>0</v>
      </c>
      <c r="R110" s="30">
        <f t="shared" si="62"/>
        <v>0</v>
      </c>
      <c r="S110" s="30">
        <f t="shared" si="62"/>
        <v>0</v>
      </c>
      <c r="T110" s="121">
        <f t="shared" si="62"/>
        <v>0</v>
      </c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24">
        <f>SUM(U110:AX110)</f>
        <v>0</v>
      </c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8"/>
      <c r="BO110" s="4"/>
      <c r="BP110" s="32"/>
      <c r="BQ110" s="32"/>
      <c r="BR110" s="32"/>
      <c r="BS110" s="32"/>
      <c r="BT110" s="4"/>
      <c r="BU110" s="4"/>
      <c r="BV110" s="4"/>
      <c r="BW110" s="4"/>
      <c r="BX110" s="4"/>
      <c r="BY110" s="4"/>
      <c r="BZ110" s="4"/>
      <c r="CA110" s="4"/>
    </row>
    <row r="111" spans="1:82" x14ac:dyDescent="0.25">
      <c r="A111" s="24"/>
      <c r="B111" s="24"/>
      <c r="C111" s="24"/>
      <c r="D111" s="24"/>
      <c r="E111" s="24"/>
      <c r="F111" s="24"/>
      <c r="G111" s="25" t="s">
        <v>41</v>
      </c>
      <c r="H111" s="30">
        <f t="shared" ref="H111:T111" si="63">COUNTIF(H10:H101,"G+E")</f>
        <v>0</v>
      </c>
      <c r="I111" s="30">
        <f t="shared" si="63"/>
        <v>0</v>
      </c>
      <c r="J111" s="30">
        <f t="shared" si="63"/>
        <v>0</v>
      </c>
      <c r="K111" s="30">
        <f t="shared" si="63"/>
        <v>0</v>
      </c>
      <c r="L111" s="30">
        <f t="shared" si="63"/>
        <v>0</v>
      </c>
      <c r="M111" s="30">
        <f t="shared" si="63"/>
        <v>0</v>
      </c>
      <c r="N111" s="30">
        <f t="shared" si="63"/>
        <v>0</v>
      </c>
      <c r="O111" s="30">
        <f t="shared" si="63"/>
        <v>0</v>
      </c>
      <c r="P111" s="30">
        <f t="shared" si="63"/>
        <v>0</v>
      </c>
      <c r="Q111" s="30">
        <f t="shared" si="63"/>
        <v>0</v>
      </c>
      <c r="R111" s="30">
        <f t="shared" si="63"/>
        <v>0</v>
      </c>
      <c r="S111" s="30">
        <f t="shared" si="63"/>
        <v>0</v>
      </c>
      <c r="T111" s="121">
        <f t="shared" si="63"/>
        <v>0</v>
      </c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24">
        <f t="shared" si="57"/>
        <v>0</v>
      </c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8"/>
      <c r="BO111" s="4"/>
      <c r="BP111" s="32"/>
      <c r="BQ111" s="32"/>
      <c r="BR111" s="32"/>
      <c r="BS111" s="32"/>
      <c r="BT111" s="4"/>
      <c r="BU111" s="4"/>
      <c r="BV111" s="4"/>
      <c r="BW111" s="4"/>
      <c r="BX111" s="4"/>
      <c r="BY111" s="4"/>
      <c r="BZ111" s="4"/>
      <c r="CA111" s="4"/>
    </row>
    <row r="112" spans="1:82" x14ac:dyDescent="0.25">
      <c r="A112" s="24"/>
      <c r="B112" s="24"/>
      <c r="C112" s="24"/>
      <c r="D112" s="24"/>
      <c r="E112" s="24"/>
      <c r="F112" s="24"/>
      <c r="G112" s="25" t="s">
        <v>42</v>
      </c>
      <c r="H112" s="30">
        <f t="shared" ref="H112:T112" si="64">COUNTIF(H10:H101,"G+N")</f>
        <v>0</v>
      </c>
      <c r="I112" s="30">
        <f t="shared" si="64"/>
        <v>0</v>
      </c>
      <c r="J112" s="30">
        <f t="shared" si="64"/>
        <v>0</v>
      </c>
      <c r="K112" s="30">
        <f t="shared" si="64"/>
        <v>0</v>
      </c>
      <c r="L112" s="30">
        <f t="shared" si="64"/>
        <v>0</v>
      </c>
      <c r="M112" s="30">
        <f t="shared" si="64"/>
        <v>0</v>
      </c>
      <c r="N112" s="30">
        <f t="shared" si="64"/>
        <v>0</v>
      </c>
      <c r="O112" s="30">
        <f t="shared" si="64"/>
        <v>0</v>
      </c>
      <c r="P112" s="30">
        <f t="shared" si="64"/>
        <v>0</v>
      </c>
      <c r="Q112" s="30">
        <f t="shared" si="64"/>
        <v>0</v>
      </c>
      <c r="R112" s="30">
        <f t="shared" si="64"/>
        <v>0</v>
      </c>
      <c r="S112" s="30">
        <f t="shared" si="64"/>
        <v>0</v>
      </c>
      <c r="T112" s="121">
        <f t="shared" si="64"/>
        <v>0</v>
      </c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24">
        <f t="shared" si="57"/>
        <v>0</v>
      </c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9"/>
      <c r="BL112" s="29"/>
      <c r="BM112" s="29"/>
      <c r="BN112" s="28"/>
      <c r="BO112" s="4"/>
      <c r="BP112" s="32"/>
      <c r="BQ112" s="32"/>
      <c r="BR112" s="32"/>
      <c r="BS112" s="32"/>
      <c r="BT112" s="4"/>
      <c r="BU112" s="4"/>
      <c r="BV112" s="4"/>
      <c r="BW112" s="4"/>
      <c r="BX112" s="4"/>
      <c r="BY112" s="4"/>
      <c r="BZ112" s="4"/>
      <c r="CA112" s="4"/>
    </row>
    <row r="113" spans="1:79" x14ac:dyDescent="0.25">
      <c r="A113" s="24"/>
      <c r="B113" s="24"/>
      <c r="C113" s="24"/>
      <c r="D113" s="24"/>
      <c r="E113" s="24"/>
      <c r="F113" s="24"/>
      <c r="G113" s="25" t="s">
        <v>55</v>
      </c>
      <c r="H113" s="30">
        <f t="shared" ref="H113:T113" si="65">COUNTIF(H10:H101,"G/O")</f>
        <v>0</v>
      </c>
      <c r="I113" s="30">
        <f t="shared" si="65"/>
        <v>0</v>
      </c>
      <c r="J113" s="30">
        <f t="shared" si="65"/>
        <v>0</v>
      </c>
      <c r="K113" s="30">
        <f t="shared" si="65"/>
        <v>0</v>
      </c>
      <c r="L113" s="30">
        <f t="shared" si="65"/>
        <v>0</v>
      </c>
      <c r="M113" s="30">
        <f t="shared" si="65"/>
        <v>0</v>
      </c>
      <c r="N113" s="30">
        <f t="shared" si="65"/>
        <v>0</v>
      </c>
      <c r="O113" s="30">
        <f t="shared" si="65"/>
        <v>0</v>
      </c>
      <c r="P113" s="30">
        <f t="shared" si="65"/>
        <v>0</v>
      </c>
      <c r="Q113" s="30">
        <f t="shared" si="65"/>
        <v>0</v>
      </c>
      <c r="R113" s="30">
        <f t="shared" si="65"/>
        <v>0</v>
      </c>
      <c r="S113" s="30">
        <f t="shared" si="65"/>
        <v>0</v>
      </c>
      <c r="T113" s="121">
        <f t="shared" si="65"/>
        <v>0</v>
      </c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24">
        <f t="shared" si="57"/>
        <v>0</v>
      </c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9"/>
      <c r="BL113" s="29"/>
      <c r="BM113" s="29"/>
      <c r="BN113" s="28"/>
      <c r="BO113" s="4"/>
      <c r="BP113" s="32"/>
      <c r="BQ113" s="32"/>
      <c r="BR113" s="32"/>
      <c r="BS113" s="32"/>
      <c r="BT113" s="4"/>
      <c r="BU113" s="4"/>
      <c r="BV113" s="4"/>
      <c r="BW113" s="4"/>
      <c r="BX113" s="4"/>
      <c r="BY113" s="4"/>
      <c r="BZ113" s="4"/>
      <c r="CA113" s="4"/>
    </row>
    <row r="114" spans="1:79" x14ac:dyDescent="0.25">
      <c r="A114" s="24"/>
      <c r="B114" s="24"/>
      <c r="C114" s="24"/>
      <c r="D114" s="24"/>
      <c r="E114" s="24"/>
      <c r="F114" s="24"/>
      <c r="G114" s="25" t="s">
        <v>50</v>
      </c>
      <c r="H114" s="30">
        <f t="shared" ref="H114:T114" si="66">COUNTIF(H10:H101,"M/O")</f>
        <v>0</v>
      </c>
      <c r="I114" s="30">
        <f t="shared" si="66"/>
        <v>0</v>
      </c>
      <c r="J114" s="30">
        <f t="shared" si="66"/>
        <v>0</v>
      </c>
      <c r="K114" s="30">
        <f t="shared" si="66"/>
        <v>0</v>
      </c>
      <c r="L114" s="30">
        <f t="shared" si="66"/>
        <v>0</v>
      </c>
      <c r="M114" s="30">
        <f t="shared" si="66"/>
        <v>0</v>
      </c>
      <c r="N114" s="30">
        <f t="shared" si="66"/>
        <v>0</v>
      </c>
      <c r="O114" s="30">
        <f t="shared" si="66"/>
        <v>0</v>
      </c>
      <c r="P114" s="30">
        <f t="shared" si="66"/>
        <v>0</v>
      </c>
      <c r="Q114" s="30">
        <f t="shared" si="66"/>
        <v>0</v>
      </c>
      <c r="R114" s="30">
        <f t="shared" si="66"/>
        <v>0</v>
      </c>
      <c r="S114" s="30">
        <f t="shared" si="66"/>
        <v>0</v>
      </c>
      <c r="T114" s="121">
        <f t="shared" si="66"/>
        <v>0</v>
      </c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24">
        <f t="shared" si="57"/>
        <v>0</v>
      </c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9"/>
      <c r="BL114" s="29"/>
      <c r="BM114" s="29"/>
      <c r="BN114" s="28"/>
      <c r="BO114" s="4"/>
      <c r="BP114" s="32"/>
      <c r="BQ114" s="32"/>
      <c r="BR114" s="32"/>
      <c r="BS114" s="32"/>
      <c r="BT114" s="4"/>
      <c r="BU114" s="4"/>
      <c r="BV114" s="4"/>
      <c r="BW114" s="4"/>
      <c r="BX114" s="4"/>
      <c r="BY114" s="4"/>
      <c r="BZ114" s="4"/>
      <c r="CA114" s="4"/>
    </row>
    <row r="115" spans="1:79" x14ac:dyDescent="0.25">
      <c r="A115" s="24"/>
      <c r="B115" s="24"/>
      <c r="C115" s="24"/>
      <c r="D115" s="24"/>
      <c r="E115" s="24"/>
      <c r="F115" s="24"/>
      <c r="G115" s="25" t="s">
        <v>47</v>
      </c>
      <c r="H115" s="30">
        <f t="shared" ref="H115:T115" si="67">COUNTIF(H10:H101,"N/O")</f>
        <v>0</v>
      </c>
      <c r="I115" s="30">
        <f t="shared" si="67"/>
        <v>0</v>
      </c>
      <c r="J115" s="30">
        <f t="shared" si="67"/>
        <v>0</v>
      </c>
      <c r="K115" s="30">
        <f t="shared" si="67"/>
        <v>0</v>
      </c>
      <c r="L115" s="30">
        <f t="shared" si="67"/>
        <v>0</v>
      </c>
      <c r="M115" s="30">
        <f t="shared" si="67"/>
        <v>0</v>
      </c>
      <c r="N115" s="30">
        <f t="shared" si="67"/>
        <v>0</v>
      </c>
      <c r="O115" s="30">
        <f t="shared" si="67"/>
        <v>0</v>
      </c>
      <c r="P115" s="30">
        <f t="shared" si="67"/>
        <v>0</v>
      </c>
      <c r="Q115" s="30">
        <f t="shared" si="67"/>
        <v>0</v>
      </c>
      <c r="R115" s="30">
        <f t="shared" si="67"/>
        <v>0</v>
      </c>
      <c r="S115" s="30">
        <f t="shared" si="67"/>
        <v>0</v>
      </c>
      <c r="T115" s="121">
        <f t="shared" si="67"/>
        <v>0</v>
      </c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24">
        <f t="shared" si="57"/>
        <v>0</v>
      </c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9"/>
      <c r="BL115" s="29"/>
      <c r="BM115" s="29"/>
      <c r="BN115" s="28"/>
      <c r="BO115" s="4"/>
      <c r="BP115" s="32"/>
      <c r="BQ115" s="32"/>
      <c r="BR115" s="32"/>
      <c r="BS115" s="32"/>
      <c r="BT115" s="4"/>
      <c r="BU115" s="4"/>
      <c r="BV115" s="4"/>
      <c r="BW115" s="4"/>
      <c r="BX115" s="4"/>
      <c r="BY115" s="4"/>
      <c r="BZ115" s="4"/>
      <c r="CA115" s="4"/>
    </row>
    <row r="116" spans="1:79" x14ac:dyDescent="0.25">
      <c r="A116" s="24"/>
      <c r="B116" s="24"/>
      <c r="C116" s="24"/>
      <c r="D116" s="24"/>
      <c r="E116" s="24"/>
      <c r="F116" s="24"/>
      <c r="G116" s="25" t="s">
        <v>52</v>
      </c>
      <c r="H116" s="30">
        <f t="shared" ref="H116:T116" si="68">COUNTIF(H10:H101,"E/O")</f>
        <v>0</v>
      </c>
      <c r="I116" s="30">
        <f t="shared" si="68"/>
        <v>0</v>
      </c>
      <c r="J116" s="30">
        <f t="shared" si="68"/>
        <v>0</v>
      </c>
      <c r="K116" s="30">
        <f t="shared" si="68"/>
        <v>0</v>
      </c>
      <c r="L116" s="30">
        <f t="shared" si="68"/>
        <v>0</v>
      </c>
      <c r="M116" s="30">
        <f t="shared" si="68"/>
        <v>0</v>
      </c>
      <c r="N116" s="30">
        <f t="shared" si="68"/>
        <v>0</v>
      </c>
      <c r="O116" s="30">
        <f t="shared" si="68"/>
        <v>0</v>
      </c>
      <c r="P116" s="30">
        <f t="shared" si="68"/>
        <v>0</v>
      </c>
      <c r="Q116" s="30">
        <f t="shared" si="68"/>
        <v>0</v>
      </c>
      <c r="R116" s="30">
        <f t="shared" si="68"/>
        <v>0</v>
      </c>
      <c r="S116" s="30">
        <f t="shared" si="68"/>
        <v>0</v>
      </c>
      <c r="T116" s="121">
        <f t="shared" si="68"/>
        <v>0</v>
      </c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24">
        <f t="shared" si="57"/>
        <v>0</v>
      </c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8"/>
      <c r="BO116" s="4"/>
      <c r="BP116" s="32"/>
      <c r="BQ116" s="32"/>
      <c r="BR116" s="32"/>
      <c r="BS116" s="32"/>
      <c r="BT116" s="4"/>
      <c r="BU116" s="4"/>
      <c r="BV116" s="4"/>
      <c r="BW116" s="4"/>
      <c r="BX116" s="4"/>
      <c r="BY116" s="4"/>
      <c r="BZ116" s="4"/>
      <c r="CA116" s="4"/>
    </row>
    <row r="117" spans="1:79" x14ac:dyDescent="0.25">
      <c r="A117" s="24"/>
      <c r="B117" s="24"/>
      <c r="C117" s="24"/>
      <c r="D117" s="24"/>
      <c r="E117" s="24"/>
      <c r="F117" s="24"/>
      <c r="G117" s="25" t="s">
        <v>56</v>
      </c>
      <c r="H117" s="30">
        <f t="shared" ref="H117:T117" si="69">COUNTIF(H10:H101,"M+E/O")</f>
        <v>0</v>
      </c>
      <c r="I117" s="30">
        <f t="shared" si="69"/>
        <v>0</v>
      </c>
      <c r="J117" s="30">
        <f t="shared" si="69"/>
        <v>0</v>
      </c>
      <c r="K117" s="30">
        <f t="shared" si="69"/>
        <v>0</v>
      </c>
      <c r="L117" s="30">
        <f t="shared" si="69"/>
        <v>0</v>
      </c>
      <c r="M117" s="30">
        <f t="shared" si="69"/>
        <v>0</v>
      </c>
      <c r="N117" s="30">
        <f t="shared" si="69"/>
        <v>0</v>
      </c>
      <c r="O117" s="30">
        <f t="shared" si="69"/>
        <v>0</v>
      </c>
      <c r="P117" s="30">
        <f t="shared" si="69"/>
        <v>0</v>
      </c>
      <c r="Q117" s="30">
        <f t="shared" si="69"/>
        <v>0</v>
      </c>
      <c r="R117" s="30">
        <f t="shared" si="69"/>
        <v>0</v>
      </c>
      <c r="S117" s="30">
        <f t="shared" si="69"/>
        <v>0</v>
      </c>
      <c r="T117" s="121">
        <f t="shared" si="69"/>
        <v>0</v>
      </c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24">
        <f t="shared" si="57"/>
        <v>0</v>
      </c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8"/>
      <c r="BO117" s="4"/>
      <c r="BP117" s="32"/>
      <c r="BQ117" s="32"/>
      <c r="BR117" s="32"/>
      <c r="BS117" s="32"/>
      <c r="BT117" s="4"/>
      <c r="BU117" s="4"/>
      <c r="BV117" s="4"/>
      <c r="BW117" s="4"/>
      <c r="BX117" s="4"/>
      <c r="BY117" s="4"/>
      <c r="BZ117" s="4"/>
      <c r="CA117" s="4"/>
    </row>
    <row r="118" spans="1:79" x14ac:dyDescent="0.25">
      <c r="A118" s="24"/>
      <c r="B118" s="24"/>
      <c r="C118" s="24"/>
      <c r="D118" s="24"/>
      <c r="E118" s="24"/>
      <c r="F118" s="24"/>
      <c r="G118" s="25" t="s">
        <v>57</v>
      </c>
      <c r="H118" s="30">
        <f t="shared" ref="H118:T118" si="70">COUNTIF(H10:H101,"E+N/O")</f>
        <v>0</v>
      </c>
      <c r="I118" s="30">
        <f t="shared" si="70"/>
        <v>0</v>
      </c>
      <c r="J118" s="30">
        <f t="shared" si="70"/>
        <v>0</v>
      </c>
      <c r="K118" s="30">
        <f t="shared" si="70"/>
        <v>0</v>
      </c>
      <c r="L118" s="30">
        <f t="shared" si="70"/>
        <v>0</v>
      </c>
      <c r="M118" s="30">
        <f t="shared" si="70"/>
        <v>0</v>
      </c>
      <c r="N118" s="30">
        <f t="shared" si="70"/>
        <v>0</v>
      </c>
      <c r="O118" s="30">
        <f t="shared" si="70"/>
        <v>0</v>
      </c>
      <c r="P118" s="30">
        <f t="shared" si="70"/>
        <v>0</v>
      </c>
      <c r="Q118" s="30">
        <f t="shared" si="70"/>
        <v>0</v>
      </c>
      <c r="R118" s="30">
        <f t="shared" si="70"/>
        <v>0</v>
      </c>
      <c r="S118" s="30">
        <f t="shared" si="70"/>
        <v>0</v>
      </c>
      <c r="T118" s="121">
        <f t="shared" si="70"/>
        <v>0</v>
      </c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24">
        <f t="shared" si="57"/>
        <v>0</v>
      </c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8"/>
      <c r="BO118" s="4"/>
      <c r="BP118" s="32"/>
      <c r="BQ118" s="32"/>
      <c r="BR118" s="32"/>
      <c r="BS118" s="32"/>
      <c r="BT118" s="4"/>
      <c r="BU118" s="4"/>
      <c r="BV118" s="4"/>
      <c r="BW118" s="4"/>
      <c r="BX118" s="4"/>
      <c r="BY118" s="4"/>
      <c r="BZ118" s="4"/>
      <c r="CA118" s="4"/>
    </row>
    <row r="119" spans="1:79" x14ac:dyDescent="0.25">
      <c r="A119" s="24"/>
      <c r="B119" s="24"/>
      <c r="C119" s="24"/>
      <c r="D119" s="24"/>
      <c r="E119" s="24"/>
      <c r="F119" s="24"/>
      <c r="G119" s="25" t="s">
        <v>58</v>
      </c>
      <c r="H119" s="30">
        <f t="shared" ref="H119:T119" si="71">COUNTIF(H10:H101,"M+N/O")</f>
        <v>0</v>
      </c>
      <c r="I119" s="30">
        <f t="shared" si="71"/>
        <v>0</v>
      </c>
      <c r="J119" s="30">
        <f t="shared" si="71"/>
        <v>0</v>
      </c>
      <c r="K119" s="30">
        <f t="shared" si="71"/>
        <v>0</v>
      </c>
      <c r="L119" s="30">
        <f t="shared" si="71"/>
        <v>0</v>
      </c>
      <c r="M119" s="30">
        <f t="shared" si="71"/>
        <v>0</v>
      </c>
      <c r="N119" s="30">
        <f t="shared" si="71"/>
        <v>0</v>
      </c>
      <c r="O119" s="30">
        <f t="shared" si="71"/>
        <v>0</v>
      </c>
      <c r="P119" s="30">
        <f t="shared" si="71"/>
        <v>0</v>
      </c>
      <c r="Q119" s="30">
        <f t="shared" si="71"/>
        <v>0</v>
      </c>
      <c r="R119" s="30">
        <f t="shared" si="71"/>
        <v>0</v>
      </c>
      <c r="S119" s="30">
        <f t="shared" si="71"/>
        <v>0</v>
      </c>
      <c r="T119" s="121">
        <f t="shared" si="71"/>
        <v>0</v>
      </c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24">
        <f t="shared" si="57"/>
        <v>0</v>
      </c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8"/>
      <c r="BO119" s="4"/>
      <c r="BP119" s="32"/>
      <c r="BQ119" s="32"/>
      <c r="BR119" s="32"/>
      <c r="BS119" s="32"/>
      <c r="BT119" s="4"/>
      <c r="BU119" s="4"/>
      <c r="BV119" s="4"/>
      <c r="BW119" s="4"/>
      <c r="BX119" s="4"/>
      <c r="BY119" s="4"/>
      <c r="BZ119" s="4"/>
      <c r="CA119" s="4"/>
    </row>
    <row r="120" spans="1:79" x14ac:dyDescent="0.25">
      <c r="A120" s="24"/>
      <c r="B120" s="24"/>
      <c r="C120" s="24"/>
      <c r="D120" s="24"/>
      <c r="E120" s="24"/>
      <c r="F120" s="24"/>
      <c r="G120" s="25" t="s">
        <v>59</v>
      </c>
      <c r="H120" s="30">
        <f t="shared" ref="H120:T120" si="72">COUNTIF(H10:H101,"G+E/O")</f>
        <v>0</v>
      </c>
      <c r="I120" s="30">
        <f t="shared" si="72"/>
        <v>0</v>
      </c>
      <c r="J120" s="30">
        <f t="shared" si="72"/>
        <v>0</v>
      </c>
      <c r="K120" s="30">
        <f t="shared" si="72"/>
        <v>0</v>
      </c>
      <c r="L120" s="30">
        <f t="shared" si="72"/>
        <v>0</v>
      </c>
      <c r="M120" s="30">
        <f t="shared" si="72"/>
        <v>0</v>
      </c>
      <c r="N120" s="30">
        <f t="shared" si="72"/>
        <v>0</v>
      </c>
      <c r="O120" s="30">
        <f t="shared" si="72"/>
        <v>0</v>
      </c>
      <c r="P120" s="30">
        <f t="shared" si="72"/>
        <v>0</v>
      </c>
      <c r="Q120" s="30">
        <f t="shared" si="72"/>
        <v>0</v>
      </c>
      <c r="R120" s="30">
        <f t="shared" si="72"/>
        <v>0</v>
      </c>
      <c r="S120" s="30">
        <f t="shared" si="72"/>
        <v>0</v>
      </c>
      <c r="T120" s="121">
        <f t="shared" si="72"/>
        <v>0</v>
      </c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24">
        <f t="shared" si="57"/>
        <v>0</v>
      </c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28"/>
      <c r="BO120" s="4"/>
      <c r="BP120" s="32"/>
      <c r="BQ120" s="32"/>
      <c r="BR120" s="32"/>
      <c r="BS120" s="32"/>
      <c r="BT120" s="4"/>
      <c r="BU120" s="4"/>
      <c r="BV120" s="4"/>
      <c r="BW120" s="4"/>
      <c r="BX120" s="4"/>
      <c r="BY120" s="4"/>
      <c r="BZ120" s="4"/>
      <c r="CA120" s="4"/>
    </row>
    <row r="121" spans="1:79" x14ac:dyDescent="0.25">
      <c r="A121" s="24"/>
      <c r="B121" s="24"/>
      <c r="C121" s="24"/>
      <c r="D121" s="24"/>
      <c r="E121" s="24"/>
      <c r="F121" s="24"/>
      <c r="G121" s="25" t="s">
        <v>75</v>
      </c>
      <c r="H121" s="30">
        <f t="shared" ref="H121:T121" si="73">COUNTIF(H14:H102,"G+N/O")</f>
        <v>0</v>
      </c>
      <c r="I121" s="30">
        <f t="shared" si="73"/>
        <v>0</v>
      </c>
      <c r="J121" s="30">
        <f t="shared" si="73"/>
        <v>0</v>
      </c>
      <c r="K121" s="30">
        <f t="shared" si="73"/>
        <v>0</v>
      </c>
      <c r="L121" s="30">
        <f t="shared" si="73"/>
        <v>0</v>
      </c>
      <c r="M121" s="30">
        <f t="shared" si="73"/>
        <v>0</v>
      </c>
      <c r="N121" s="30">
        <f t="shared" si="73"/>
        <v>0</v>
      </c>
      <c r="O121" s="30">
        <f t="shared" si="73"/>
        <v>0</v>
      </c>
      <c r="P121" s="30">
        <f t="shared" si="73"/>
        <v>0</v>
      </c>
      <c r="Q121" s="30">
        <f t="shared" si="73"/>
        <v>0</v>
      </c>
      <c r="R121" s="30">
        <f t="shared" si="73"/>
        <v>0</v>
      </c>
      <c r="S121" s="30">
        <f t="shared" si="73"/>
        <v>0</v>
      </c>
      <c r="T121" s="121">
        <f t="shared" si="73"/>
        <v>0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24">
        <f t="shared" si="57"/>
        <v>0</v>
      </c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28"/>
      <c r="BO121" s="4"/>
      <c r="BP121" s="32"/>
      <c r="BQ121" s="32"/>
      <c r="BR121" s="32"/>
      <c r="BS121" s="32"/>
      <c r="BT121" s="4"/>
      <c r="BU121" s="4"/>
      <c r="BV121" s="4"/>
      <c r="BW121" s="4"/>
      <c r="BX121" s="4"/>
      <c r="BY121" s="4"/>
      <c r="BZ121" s="4"/>
      <c r="CA121" s="4"/>
    </row>
    <row r="122" spans="1:79" x14ac:dyDescent="0.25">
      <c r="A122" s="24"/>
      <c r="B122" s="24"/>
      <c r="C122" s="24"/>
      <c r="D122" s="24"/>
      <c r="E122" s="24"/>
      <c r="F122" s="24"/>
      <c r="G122" s="34" t="s">
        <v>43</v>
      </c>
      <c r="H122" s="30">
        <f t="shared" ref="H122:T122" si="74">COUNTIF(H10:H101,"O")*1</f>
        <v>10</v>
      </c>
      <c r="I122" s="30">
        <f t="shared" si="74"/>
        <v>12</v>
      </c>
      <c r="J122" s="30">
        <f t="shared" si="74"/>
        <v>17</v>
      </c>
      <c r="K122" s="30">
        <f t="shared" si="74"/>
        <v>12</v>
      </c>
      <c r="L122" s="30">
        <f t="shared" si="74"/>
        <v>11</v>
      </c>
      <c r="M122" s="30">
        <f t="shared" si="74"/>
        <v>11</v>
      </c>
      <c r="N122" s="30">
        <f t="shared" si="74"/>
        <v>13</v>
      </c>
      <c r="O122" s="30">
        <f t="shared" si="74"/>
        <v>10</v>
      </c>
      <c r="P122" s="30">
        <f t="shared" si="74"/>
        <v>12</v>
      </c>
      <c r="Q122" s="30">
        <f t="shared" si="74"/>
        <v>16</v>
      </c>
      <c r="R122" s="30">
        <f t="shared" si="74"/>
        <v>12</v>
      </c>
      <c r="S122" s="30">
        <f t="shared" si="74"/>
        <v>9</v>
      </c>
      <c r="T122" s="121">
        <f t="shared" si="74"/>
        <v>11</v>
      </c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24">
        <f>SUM(U122:AX122)</f>
        <v>0</v>
      </c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8"/>
      <c r="BO122" s="4"/>
      <c r="BP122" s="32"/>
      <c r="BQ122" s="32"/>
      <c r="BR122" s="32"/>
      <c r="BS122" s="32"/>
      <c r="BT122" s="4"/>
      <c r="BU122" s="4"/>
      <c r="BV122" s="4"/>
      <c r="BW122" s="4"/>
      <c r="BX122" s="4"/>
      <c r="BY122" s="4"/>
      <c r="BZ122" s="4"/>
      <c r="CA122" s="4"/>
    </row>
    <row r="123" spans="1:79" x14ac:dyDescent="0.25">
      <c r="A123" s="24"/>
      <c r="B123" s="24"/>
      <c r="C123" s="24"/>
      <c r="D123" s="24"/>
      <c r="E123" s="24"/>
      <c r="F123" s="24"/>
      <c r="G123" s="35" t="s">
        <v>26</v>
      </c>
      <c r="H123" s="8">
        <f t="shared" ref="H123:T123" si="75">COUNTIF(H10:H101,"A")</f>
        <v>9</v>
      </c>
      <c r="I123" s="8">
        <f t="shared" si="75"/>
        <v>8</v>
      </c>
      <c r="J123" s="8">
        <f t="shared" si="75"/>
        <v>8</v>
      </c>
      <c r="K123" s="8">
        <f t="shared" si="75"/>
        <v>9</v>
      </c>
      <c r="L123" s="8">
        <f t="shared" si="75"/>
        <v>8</v>
      </c>
      <c r="M123" s="8">
        <f t="shared" si="75"/>
        <v>5</v>
      </c>
      <c r="N123" s="8">
        <f t="shared" si="75"/>
        <v>8</v>
      </c>
      <c r="O123" s="8">
        <f t="shared" si="75"/>
        <v>10</v>
      </c>
      <c r="P123" s="8">
        <f t="shared" si="75"/>
        <v>8</v>
      </c>
      <c r="Q123" s="8">
        <f t="shared" si="75"/>
        <v>7</v>
      </c>
      <c r="R123" s="8">
        <f t="shared" si="75"/>
        <v>6</v>
      </c>
      <c r="S123" s="8">
        <f t="shared" si="75"/>
        <v>9</v>
      </c>
      <c r="T123" s="122">
        <f t="shared" si="75"/>
        <v>9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24">
        <f>SUM(U123:AX123)</f>
        <v>0</v>
      </c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8"/>
      <c r="BO123" s="4"/>
      <c r="BP123" s="32"/>
      <c r="BQ123" s="32"/>
      <c r="BR123" s="32"/>
      <c r="BS123" s="32"/>
      <c r="BT123" s="4"/>
      <c r="BU123" s="4"/>
      <c r="BV123" s="4"/>
      <c r="BW123" s="4"/>
      <c r="BX123" s="4"/>
      <c r="BY123" s="4"/>
      <c r="BZ123" s="4"/>
      <c r="CA123" s="4"/>
    </row>
    <row r="124" spans="1:79" x14ac:dyDescent="0.25">
      <c r="A124" s="24"/>
      <c r="B124" s="24"/>
      <c r="C124" s="24"/>
      <c r="D124" s="24"/>
      <c r="E124" s="24"/>
      <c r="F124" s="24"/>
      <c r="G124" s="35" t="s">
        <v>77</v>
      </c>
      <c r="H124" s="8">
        <f t="shared" ref="H124:T124" si="76">COUNTIF(H10:H101,"GH")</f>
        <v>0</v>
      </c>
      <c r="I124" s="8">
        <f t="shared" si="76"/>
        <v>0</v>
      </c>
      <c r="J124" s="8">
        <f t="shared" si="76"/>
        <v>0</v>
      </c>
      <c r="K124" s="8">
        <f t="shared" si="76"/>
        <v>0</v>
      </c>
      <c r="L124" s="8">
        <f t="shared" si="76"/>
        <v>0</v>
      </c>
      <c r="M124" s="8">
        <f t="shared" si="76"/>
        <v>0</v>
      </c>
      <c r="N124" s="8">
        <f t="shared" si="76"/>
        <v>0</v>
      </c>
      <c r="O124" s="8">
        <f t="shared" si="76"/>
        <v>0</v>
      </c>
      <c r="P124" s="8">
        <f t="shared" si="76"/>
        <v>0</v>
      </c>
      <c r="Q124" s="8">
        <f t="shared" si="76"/>
        <v>0</v>
      </c>
      <c r="R124" s="8">
        <f t="shared" si="76"/>
        <v>0</v>
      </c>
      <c r="S124" s="8">
        <f t="shared" si="76"/>
        <v>0</v>
      </c>
      <c r="T124" s="122">
        <f t="shared" si="76"/>
        <v>0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24">
        <f>SUM(U124:AX124)</f>
        <v>0</v>
      </c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8"/>
      <c r="BO124" s="4"/>
      <c r="BP124" s="32"/>
      <c r="BQ124" s="32"/>
      <c r="BR124" s="32"/>
      <c r="BS124" s="32"/>
      <c r="BT124" s="4"/>
      <c r="BU124" s="4"/>
      <c r="BV124" s="4"/>
      <c r="BW124" s="4"/>
      <c r="BX124" s="4"/>
      <c r="BY124" s="4"/>
      <c r="BZ124" s="4"/>
      <c r="CA124" s="4"/>
    </row>
    <row r="125" spans="1:79" x14ac:dyDescent="0.25">
      <c r="A125" s="24"/>
      <c r="B125" s="24"/>
      <c r="C125" s="24"/>
      <c r="D125" s="24"/>
      <c r="E125" s="24"/>
      <c r="F125" s="24"/>
      <c r="G125" s="35" t="s">
        <v>44</v>
      </c>
      <c r="H125" s="15">
        <f>SUM(H102:H121)</f>
        <v>73</v>
      </c>
      <c r="I125" s="15">
        <f t="shared" ref="I125:T125" si="77">SUM(I102:I121)</f>
        <v>72</v>
      </c>
      <c r="J125" s="15">
        <f t="shared" si="77"/>
        <v>67</v>
      </c>
      <c r="K125" s="15">
        <f t="shared" si="77"/>
        <v>71</v>
      </c>
      <c r="L125" s="15">
        <f t="shared" si="77"/>
        <v>73</v>
      </c>
      <c r="M125" s="15">
        <f t="shared" si="77"/>
        <v>76</v>
      </c>
      <c r="N125" s="15">
        <f t="shared" si="77"/>
        <v>71</v>
      </c>
      <c r="O125" s="15">
        <f t="shared" si="77"/>
        <v>72</v>
      </c>
      <c r="P125" s="15">
        <f t="shared" si="77"/>
        <v>72</v>
      </c>
      <c r="Q125" s="15">
        <f t="shared" si="77"/>
        <v>69</v>
      </c>
      <c r="R125" s="15">
        <f t="shared" si="77"/>
        <v>74</v>
      </c>
      <c r="S125" s="15">
        <f t="shared" si="77"/>
        <v>74</v>
      </c>
      <c r="T125" s="123">
        <f t="shared" si="77"/>
        <v>72</v>
      </c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29">
        <f>SUM(U125:AX125)</f>
        <v>0</v>
      </c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8"/>
      <c r="BO125" s="4"/>
      <c r="BP125" s="32"/>
      <c r="BQ125" s="32"/>
      <c r="BR125" s="32"/>
      <c r="BS125" s="32"/>
      <c r="BT125" s="4"/>
      <c r="BU125" s="4"/>
      <c r="BV125" s="4"/>
      <c r="BW125" s="4"/>
      <c r="BX125" s="4"/>
      <c r="BY125" s="4"/>
      <c r="BZ125" s="4"/>
      <c r="CA125" s="4"/>
    </row>
    <row r="126" spans="1:79" x14ac:dyDescent="0.25">
      <c r="AA126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t="s">
        <v>44</v>
      </c>
    </row>
    <row r="127" spans="1:79" ht="21.75" customHeight="1" x14ac:dyDescent="0.25">
      <c r="E127" s="44"/>
      <c r="F127" s="141" t="s">
        <v>60</v>
      </c>
      <c r="G127" s="38" t="s">
        <v>61</v>
      </c>
      <c r="H127" s="39">
        <f>H102+H108+H109</f>
        <v>38</v>
      </c>
      <c r="I127" s="39">
        <f t="shared" ref="I127:AX127" si="78">I102+I108+I109</f>
        <v>38</v>
      </c>
      <c r="J127" s="39">
        <f t="shared" si="78"/>
        <v>35</v>
      </c>
      <c r="K127" s="39">
        <f t="shared" si="78"/>
        <v>37</v>
      </c>
      <c r="L127" s="39">
        <f t="shared" si="78"/>
        <v>38</v>
      </c>
      <c r="M127" s="39">
        <f t="shared" si="78"/>
        <v>42</v>
      </c>
      <c r="N127" s="39">
        <f t="shared" si="78"/>
        <v>37</v>
      </c>
      <c r="O127" s="39">
        <f t="shared" si="78"/>
        <v>36</v>
      </c>
      <c r="P127" s="39">
        <f t="shared" si="78"/>
        <v>38</v>
      </c>
      <c r="Q127" s="39">
        <f t="shared" si="78"/>
        <v>34</v>
      </c>
      <c r="R127" s="39">
        <f t="shared" si="78"/>
        <v>38</v>
      </c>
      <c r="S127" s="39">
        <f t="shared" si="78"/>
        <v>41</v>
      </c>
      <c r="T127" s="39">
        <f t="shared" si="78"/>
        <v>37</v>
      </c>
      <c r="U127" s="39">
        <f t="shared" si="78"/>
        <v>0</v>
      </c>
      <c r="V127" s="39">
        <f t="shared" si="78"/>
        <v>0</v>
      </c>
      <c r="W127" s="39">
        <f t="shared" si="78"/>
        <v>0</v>
      </c>
      <c r="X127" s="39">
        <f t="shared" si="78"/>
        <v>0</v>
      </c>
      <c r="Y127" s="39">
        <f t="shared" si="78"/>
        <v>0</v>
      </c>
      <c r="Z127" s="39">
        <f t="shared" si="78"/>
        <v>0</v>
      </c>
      <c r="AA127" s="39">
        <f t="shared" si="78"/>
        <v>0</v>
      </c>
      <c r="AB127" s="39">
        <f t="shared" si="78"/>
        <v>0</v>
      </c>
      <c r="AC127" s="39">
        <f t="shared" si="78"/>
        <v>0</v>
      </c>
      <c r="AD127" s="39">
        <f t="shared" si="78"/>
        <v>0</v>
      </c>
      <c r="AE127" s="39">
        <f t="shared" si="78"/>
        <v>0</v>
      </c>
      <c r="AF127" s="39">
        <f t="shared" si="78"/>
        <v>0</v>
      </c>
      <c r="AG127" s="39">
        <f t="shared" si="78"/>
        <v>0</v>
      </c>
      <c r="AH127" s="39">
        <f t="shared" si="78"/>
        <v>0</v>
      </c>
      <c r="AI127" s="39">
        <f t="shared" si="78"/>
        <v>0</v>
      </c>
      <c r="AJ127" s="39">
        <f t="shared" si="78"/>
        <v>0</v>
      </c>
      <c r="AK127" s="39">
        <f t="shared" si="78"/>
        <v>0</v>
      </c>
      <c r="AL127" s="39">
        <f t="shared" si="78"/>
        <v>0</v>
      </c>
      <c r="AM127" s="39">
        <f t="shared" si="78"/>
        <v>0</v>
      </c>
      <c r="AN127" s="39">
        <f t="shared" si="78"/>
        <v>0</v>
      </c>
      <c r="AO127" s="39">
        <f t="shared" si="78"/>
        <v>0</v>
      </c>
      <c r="AP127" s="39">
        <f t="shared" si="78"/>
        <v>0</v>
      </c>
      <c r="AQ127" s="39">
        <f t="shared" si="78"/>
        <v>0</v>
      </c>
      <c r="AR127" s="39">
        <f t="shared" si="78"/>
        <v>0</v>
      </c>
      <c r="AS127" s="39">
        <f t="shared" si="78"/>
        <v>0</v>
      </c>
      <c r="AT127" s="39">
        <f t="shared" si="78"/>
        <v>0</v>
      </c>
      <c r="AU127" s="39">
        <f t="shared" si="78"/>
        <v>0</v>
      </c>
      <c r="AV127" s="39">
        <f t="shared" si="78"/>
        <v>0</v>
      </c>
      <c r="AW127" s="39">
        <f t="shared" si="78"/>
        <v>0</v>
      </c>
      <c r="AX127" s="39">
        <f t="shared" si="78"/>
        <v>0</v>
      </c>
      <c r="AY127" s="78">
        <f>SUM(U127:AX127)</f>
        <v>0</v>
      </c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45">
        <f t="shared" ref="BN127:BN141" si="79">SUM(U127:AK127)</f>
        <v>0</v>
      </c>
    </row>
    <row r="128" spans="1:79" x14ac:dyDescent="0.25">
      <c r="E128" s="44"/>
      <c r="F128" s="141"/>
      <c r="G128" s="38" t="s">
        <v>62</v>
      </c>
      <c r="H128" s="20">
        <f>H114+H117+H119+H107</f>
        <v>0</v>
      </c>
      <c r="I128" s="20">
        <f t="shared" ref="I128:AX128" si="80">I114+I117+I119+I107</f>
        <v>0</v>
      </c>
      <c r="J128" s="20">
        <f t="shared" si="80"/>
        <v>0</v>
      </c>
      <c r="K128" s="20">
        <f t="shared" si="80"/>
        <v>0</v>
      </c>
      <c r="L128" s="20">
        <f t="shared" si="80"/>
        <v>0</v>
      </c>
      <c r="M128" s="20">
        <f t="shared" si="80"/>
        <v>0</v>
      </c>
      <c r="N128" s="20">
        <f t="shared" si="80"/>
        <v>0</v>
      </c>
      <c r="O128" s="20">
        <f t="shared" si="80"/>
        <v>0</v>
      </c>
      <c r="P128" s="20">
        <f t="shared" si="80"/>
        <v>0</v>
      </c>
      <c r="Q128" s="20">
        <f t="shared" si="80"/>
        <v>0</v>
      </c>
      <c r="R128" s="20">
        <f t="shared" si="80"/>
        <v>0</v>
      </c>
      <c r="S128" s="20">
        <f t="shared" si="80"/>
        <v>0</v>
      </c>
      <c r="T128" s="20">
        <f t="shared" si="80"/>
        <v>0</v>
      </c>
      <c r="U128" s="20">
        <f t="shared" si="80"/>
        <v>0</v>
      </c>
      <c r="V128" s="20">
        <f t="shared" si="80"/>
        <v>0</v>
      </c>
      <c r="W128" s="20">
        <f t="shared" si="80"/>
        <v>0</v>
      </c>
      <c r="X128" s="20">
        <f t="shared" si="80"/>
        <v>0</v>
      </c>
      <c r="Y128" s="20">
        <f t="shared" si="80"/>
        <v>0</v>
      </c>
      <c r="Z128" s="20">
        <f t="shared" si="80"/>
        <v>0</v>
      </c>
      <c r="AA128" s="20">
        <f t="shared" si="80"/>
        <v>0</v>
      </c>
      <c r="AB128" s="20">
        <f t="shared" si="80"/>
        <v>0</v>
      </c>
      <c r="AC128" s="20">
        <f t="shared" si="80"/>
        <v>0</v>
      </c>
      <c r="AD128" s="20">
        <f t="shared" si="80"/>
        <v>0</v>
      </c>
      <c r="AE128" s="20">
        <f t="shared" si="80"/>
        <v>0</v>
      </c>
      <c r="AF128" s="20">
        <f t="shared" si="80"/>
        <v>0</v>
      </c>
      <c r="AG128" s="20">
        <f t="shared" si="80"/>
        <v>0</v>
      </c>
      <c r="AH128" s="20">
        <f t="shared" si="80"/>
        <v>0</v>
      </c>
      <c r="AI128" s="20">
        <f t="shared" si="80"/>
        <v>0</v>
      </c>
      <c r="AJ128" s="20">
        <f t="shared" si="80"/>
        <v>0</v>
      </c>
      <c r="AK128" s="20">
        <f t="shared" si="80"/>
        <v>0</v>
      </c>
      <c r="AL128" s="20">
        <f t="shared" si="80"/>
        <v>0</v>
      </c>
      <c r="AM128" s="20">
        <f t="shared" si="80"/>
        <v>0</v>
      </c>
      <c r="AN128" s="20">
        <f t="shared" si="80"/>
        <v>0</v>
      </c>
      <c r="AO128" s="20">
        <f t="shared" si="80"/>
        <v>0</v>
      </c>
      <c r="AP128" s="20">
        <f t="shared" si="80"/>
        <v>0</v>
      </c>
      <c r="AQ128" s="20">
        <f t="shared" si="80"/>
        <v>0</v>
      </c>
      <c r="AR128" s="20">
        <f t="shared" si="80"/>
        <v>0</v>
      </c>
      <c r="AS128" s="20">
        <f t="shared" si="80"/>
        <v>0</v>
      </c>
      <c r="AT128" s="20">
        <f t="shared" si="80"/>
        <v>0</v>
      </c>
      <c r="AU128" s="20">
        <f t="shared" si="80"/>
        <v>0</v>
      </c>
      <c r="AV128" s="20">
        <f t="shared" si="80"/>
        <v>0</v>
      </c>
      <c r="AW128" s="20">
        <f t="shared" si="80"/>
        <v>0</v>
      </c>
      <c r="AX128" s="20">
        <f t="shared" si="80"/>
        <v>0</v>
      </c>
      <c r="AY128" s="78">
        <f t="shared" ref="AY128:AY132" si="81">SUM(H128:AK128)</f>
        <v>0</v>
      </c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45">
        <f t="shared" si="79"/>
        <v>0</v>
      </c>
    </row>
    <row r="129" spans="5:69" x14ac:dyDescent="0.25">
      <c r="E129" s="44"/>
      <c r="F129" s="141"/>
      <c r="G129" s="38" t="s">
        <v>72</v>
      </c>
      <c r="H129" s="39">
        <f>H128+H127</f>
        <v>38</v>
      </c>
      <c r="I129" s="39">
        <f t="shared" ref="I129:AX129" si="82">I128+I127</f>
        <v>38</v>
      </c>
      <c r="J129" s="39">
        <f t="shared" si="82"/>
        <v>35</v>
      </c>
      <c r="K129" s="39">
        <f t="shared" si="82"/>
        <v>37</v>
      </c>
      <c r="L129" s="39">
        <f t="shared" si="82"/>
        <v>38</v>
      </c>
      <c r="M129" s="39">
        <f t="shared" si="82"/>
        <v>42</v>
      </c>
      <c r="N129" s="39">
        <f t="shared" si="82"/>
        <v>37</v>
      </c>
      <c r="O129" s="39">
        <f t="shared" si="82"/>
        <v>36</v>
      </c>
      <c r="P129" s="39">
        <f t="shared" si="82"/>
        <v>38</v>
      </c>
      <c r="Q129" s="39">
        <f t="shared" si="82"/>
        <v>34</v>
      </c>
      <c r="R129" s="39">
        <f t="shared" si="82"/>
        <v>38</v>
      </c>
      <c r="S129" s="39">
        <f t="shared" si="82"/>
        <v>41</v>
      </c>
      <c r="T129" s="39">
        <f t="shared" si="82"/>
        <v>37</v>
      </c>
      <c r="U129" s="39">
        <f t="shared" si="82"/>
        <v>0</v>
      </c>
      <c r="V129" s="39">
        <f t="shared" si="82"/>
        <v>0</v>
      </c>
      <c r="W129" s="39">
        <f t="shared" si="82"/>
        <v>0</v>
      </c>
      <c r="X129" s="39">
        <f t="shared" si="82"/>
        <v>0</v>
      </c>
      <c r="Y129" s="39">
        <f t="shared" si="82"/>
        <v>0</v>
      </c>
      <c r="Z129" s="39">
        <f t="shared" si="82"/>
        <v>0</v>
      </c>
      <c r="AA129" s="39">
        <f t="shared" si="82"/>
        <v>0</v>
      </c>
      <c r="AB129" s="39">
        <f t="shared" si="82"/>
        <v>0</v>
      </c>
      <c r="AC129" s="39">
        <f t="shared" si="82"/>
        <v>0</v>
      </c>
      <c r="AD129" s="39">
        <f t="shared" si="82"/>
        <v>0</v>
      </c>
      <c r="AE129" s="39">
        <f t="shared" si="82"/>
        <v>0</v>
      </c>
      <c r="AF129" s="39">
        <f t="shared" si="82"/>
        <v>0</v>
      </c>
      <c r="AG129" s="39">
        <f t="shared" si="82"/>
        <v>0</v>
      </c>
      <c r="AH129" s="39">
        <f t="shared" si="82"/>
        <v>0</v>
      </c>
      <c r="AI129" s="39">
        <f t="shared" si="82"/>
        <v>0</v>
      </c>
      <c r="AJ129" s="39">
        <f t="shared" si="82"/>
        <v>0</v>
      </c>
      <c r="AK129" s="39">
        <f t="shared" si="82"/>
        <v>0</v>
      </c>
      <c r="AL129" s="39">
        <f t="shared" si="82"/>
        <v>0</v>
      </c>
      <c r="AM129" s="39">
        <f t="shared" si="82"/>
        <v>0</v>
      </c>
      <c r="AN129" s="39">
        <f t="shared" si="82"/>
        <v>0</v>
      </c>
      <c r="AO129" s="39">
        <f t="shared" si="82"/>
        <v>0</v>
      </c>
      <c r="AP129" s="39">
        <f t="shared" si="82"/>
        <v>0</v>
      </c>
      <c r="AQ129" s="39">
        <f t="shared" si="82"/>
        <v>0</v>
      </c>
      <c r="AR129" s="39">
        <f t="shared" si="82"/>
        <v>0</v>
      </c>
      <c r="AS129" s="39">
        <f t="shared" si="82"/>
        <v>0</v>
      </c>
      <c r="AT129" s="39">
        <f t="shared" si="82"/>
        <v>0</v>
      </c>
      <c r="AU129" s="39">
        <f t="shared" si="82"/>
        <v>0</v>
      </c>
      <c r="AV129" s="39">
        <f t="shared" si="82"/>
        <v>0</v>
      </c>
      <c r="AW129" s="39">
        <f t="shared" si="82"/>
        <v>0</v>
      </c>
      <c r="AX129" s="39">
        <f t="shared" si="82"/>
        <v>0</v>
      </c>
      <c r="AY129" s="78">
        <f>SUM(U129:AX129)</f>
        <v>0</v>
      </c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45">
        <f t="shared" si="79"/>
        <v>0</v>
      </c>
    </row>
    <row r="130" spans="5:69" x14ac:dyDescent="0.25">
      <c r="E130" s="44"/>
      <c r="F130" s="141"/>
      <c r="G130" s="40" t="s">
        <v>64</v>
      </c>
      <c r="H130" s="20">
        <f>H105+H111+H112</f>
        <v>0</v>
      </c>
      <c r="I130" s="20">
        <f t="shared" ref="I130:AX130" si="83">I105+I111+I112</f>
        <v>0</v>
      </c>
      <c r="J130" s="20">
        <f t="shared" si="83"/>
        <v>0</v>
      </c>
      <c r="K130" s="20">
        <f t="shared" si="83"/>
        <v>0</v>
      </c>
      <c r="L130" s="20">
        <f t="shared" si="83"/>
        <v>0</v>
      </c>
      <c r="M130" s="20">
        <f t="shared" si="83"/>
        <v>0</v>
      </c>
      <c r="N130" s="20">
        <f t="shared" si="83"/>
        <v>0</v>
      </c>
      <c r="O130" s="20">
        <f t="shared" si="83"/>
        <v>0</v>
      </c>
      <c r="P130" s="20">
        <f t="shared" si="83"/>
        <v>0</v>
      </c>
      <c r="Q130" s="20">
        <f t="shared" si="83"/>
        <v>0</v>
      </c>
      <c r="R130" s="20">
        <f t="shared" si="83"/>
        <v>0</v>
      </c>
      <c r="S130" s="20">
        <f t="shared" si="83"/>
        <v>0</v>
      </c>
      <c r="T130" s="20">
        <f t="shared" si="83"/>
        <v>0</v>
      </c>
      <c r="U130" s="20">
        <f t="shared" si="83"/>
        <v>0</v>
      </c>
      <c r="V130" s="20">
        <f t="shared" si="83"/>
        <v>0</v>
      </c>
      <c r="W130" s="20">
        <f t="shared" si="83"/>
        <v>0</v>
      </c>
      <c r="X130" s="20">
        <f t="shared" si="83"/>
        <v>0</v>
      </c>
      <c r="Y130" s="20">
        <f t="shared" si="83"/>
        <v>0</v>
      </c>
      <c r="Z130" s="20">
        <f t="shared" si="83"/>
        <v>0</v>
      </c>
      <c r="AA130" s="20">
        <f t="shared" si="83"/>
        <v>0</v>
      </c>
      <c r="AB130" s="20">
        <f t="shared" si="83"/>
        <v>0</v>
      </c>
      <c r="AC130" s="20">
        <f t="shared" si="83"/>
        <v>0</v>
      </c>
      <c r="AD130" s="20">
        <f t="shared" si="83"/>
        <v>0</v>
      </c>
      <c r="AE130" s="20">
        <f t="shared" si="83"/>
        <v>0</v>
      </c>
      <c r="AF130" s="20">
        <f t="shared" si="83"/>
        <v>0</v>
      </c>
      <c r="AG130" s="20">
        <f t="shared" si="83"/>
        <v>0</v>
      </c>
      <c r="AH130" s="20">
        <f t="shared" si="83"/>
        <v>0</v>
      </c>
      <c r="AI130" s="20">
        <f t="shared" si="83"/>
        <v>0</v>
      </c>
      <c r="AJ130" s="20">
        <f t="shared" si="83"/>
        <v>0</v>
      </c>
      <c r="AK130" s="20">
        <f t="shared" si="83"/>
        <v>0</v>
      </c>
      <c r="AL130" s="20">
        <f t="shared" si="83"/>
        <v>0</v>
      </c>
      <c r="AM130" s="20">
        <f t="shared" si="83"/>
        <v>0</v>
      </c>
      <c r="AN130" s="20">
        <f t="shared" si="83"/>
        <v>0</v>
      </c>
      <c r="AO130" s="20">
        <f t="shared" si="83"/>
        <v>0</v>
      </c>
      <c r="AP130" s="20">
        <f t="shared" si="83"/>
        <v>0</v>
      </c>
      <c r="AQ130" s="20">
        <f t="shared" si="83"/>
        <v>0</v>
      </c>
      <c r="AR130" s="20">
        <f t="shared" si="83"/>
        <v>0</v>
      </c>
      <c r="AS130" s="20">
        <f t="shared" si="83"/>
        <v>0</v>
      </c>
      <c r="AT130" s="20">
        <f t="shared" si="83"/>
        <v>0</v>
      </c>
      <c r="AU130" s="20">
        <f t="shared" si="83"/>
        <v>0</v>
      </c>
      <c r="AV130" s="20">
        <f t="shared" si="83"/>
        <v>0</v>
      </c>
      <c r="AW130" s="20">
        <f t="shared" si="83"/>
        <v>0</v>
      </c>
      <c r="AX130" s="20">
        <f t="shared" si="83"/>
        <v>0</v>
      </c>
      <c r="AY130" s="78">
        <f t="shared" si="81"/>
        <v>0</v>
      </c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45">
        <f t="shared" si="79"/>
        <v>0</v>
      </c>
    </row>
    <row r="131" spans="5:69" x14ac:dyDescent="0.25">
      <c r="E131" s="44"/>
      <c r="F131" s="141"/>
      <c r="G131" s="40" t="s">
        <v>65</v>
      </c>
      <c r="H131" s="39">
        <f>H120+H113+H121</f>
        <v>0</v>
      </c>
      <c r="I131" s="39">
        <f t="shared" ref="I131:AX131" si="84">I120+I113+I121</f>
        <v>0</v>
      </c>
      <c r="J131" s="39">
        <f t="shared" si="84"/>
        <v>0</v>
      </c>
      <c r="K131" s="39">
        <f t="shared" si="84"/>
        <v>0</v>
      </c>
      <c r="L131" s="39">
        <f t="shared" si="84"/>
        <v>0</v>
      </c>
      <c r="M131" s="39">
        <f t="shared" si="84"/>
        <v>0</v>
      </c>
      <c r="N131" s="39">
        <f t="shared" si="84"/>
        <v>0</v>
      </c>
      <c r="O131" s="39">
        <f t="shared" si="84"/>
        <v>0</v>
      </c>
      <c r="P131" s="39">
        <f t="shared" si="84"/>
        <v>0</v>
      </c>
      <c r="Q131" s="39">
        <f t="shared" si="84"/>
        <v>0</v>
      </c>
      <c r="R131" s="39">
        <f t="shared" si="84"/>
        <v>0</v>
      </c>
      <c r="S131" s="39">
        <f t="shared" si="84"/>
        <v>0</v>
      </c>
      <c r="T131" s="39">
        <f t="shared" si="84"/>
        <v>0</v>
      </c>
      <c r="U131" s="39">
        <f t="shared" si="84"/>
        <v>0</v>
      </c>
      <c r="V131" s="39">
        <f t="shared" si="84"/>
        <v>0</v>
      </c>
      <c r="W131" s="39">
        <f t="shared" si="84"/>
        <v>0</v>
      </c>
      <c r="X131" s="39">
        <f t="shared" si="84"/>
        <v>0</v>
      </c>
      <c r="Y131" s="39">
        <f t="shared" si="84"/>
        <v>0</v>
      </c>
      <c r="Z131" s="39">
        <f t="shared" si="84"/>
        <v>0</v>
      </c>
      <c r="AA131" s="39">
        <f t="shared" si="84"/>
        <v>0</v>
      </c>
      <c r="AB131" s="39">
        <f t="shared" si="84"/>
        <v>0</v>
      </c>
      <c r="AC131" s="39">
        <f t="shared" si="84"/>
        <v>0</v>
      </c>
      <c r="AD131" s="39">
        <f t="shared" si="84"/>
        <v>0</v>
      </c>
      <c r="AE131" s="39">
        <f t="shared" si="84"/>
        <v>0</v>
      </c>
      <c r="AF131" s="39">
        <f t="shared" si="84"/>
        <v>0</v>
      </c>
      <c r="AG131" s="39">
        <f t="shared" si="84"/>
        <v>0</v>
      </c>
      <c r="AH131" s="39">
        <f t="shared" si="84"/>
        <v>0</v>
      </c>
      <c r="AI131" s="39">
        <f t="shared" si="84"/>
        <v>0</v>
      </c>
      <c r="AJ131" s="39">
        <f t="shared" si="84"/>
        <v>0</v>
      </c>
      <c r="AK131" s="39">
        <f t="shared" si="84"/>
        <v>0</v>
      </c>
      <c r="AL131" s="39">
        <f t="shared" si="84"/>
        <v>0</v>
      </c>
      <c r="AM131" s="39">
        <f t="shared" si="84"/>
        <v>0</v>
      </c>
      <c r="AN131" s="39">
        <f t="shared" si="84"/>
        <v>0</v>
      </c>
      <c r="AO131" s="39">
        <f t="shared" si="84"/>
        <v>0</v>
      </c>
      <c r="AP131" s="39">
        <f t="shared" si="84"/>
        <v>0</v>
      </c>
      <c r="AQ131" s="39">
        <f t="shared" si="84"/>
        <v>0</v>
      </c>
      <c r="AR131" s="39">
        <f t="shared" si="84"/>
        <v>0</v>
      </c>
      <c r="AS131" s="39">
        <f t="shared" si="84"/>
        <v>0</v>
      </c>
      <c r="AT131" s="39">
        <f t="shared" si="84"/>
        <v>0</v>
      </c>
      <c r="AU131" s="39">
        <f t="shared" si="84"/>
        <v>0</v>
      </c>
      <c r="AV131" s="39">
        <f t="shared" si="84"/>
        <v>0</v>
      </c>
      <c r="AW131" s="39">
        <f t="shared" si="84"/>
        <v>0</v>
      </c>
      <c r="AX131" s="39">
        <f t="shared" si="84"/>
        <v>0</v>
      </c>
      <c r="AY131" s="78">
        <f t="shared" si="81"/>
        <v>0</v>
      </c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45">
        <f t="shared" si="79"/>
        <v>0</v>
      </c>
    </row>
    <row r="132" spans="5:69" x14ac:dyDescent="0.25">
      <c r="E132" s="44"/>
      <c r="F132" s="141"/>
      <c r="G132" s="40" t="s">
        <v>71</v>
      </c>
      <c r="H132" s="39">
        <f>H131+H130</f>
        <v>0</v>
      </c>
      <c r="I132" s="39">
        <f t="shared" ref="I132:AX132" si="85">I131+I130</f>
        <v>0</v>
      </c>
      <c r="J132" s="39">
        <f t="shared" si="85"/>
        <v>0</v>
      </c>
      <c r="K132" s="39">
        <f t="shared" si="85"/>
        <v>0</v>
      </c>
      <c r="L132" s="39">
        <f t="shared" si="85"/>
        <v>0</v>
      </c>
      <c r="M132" s="39">
        <f t="shared" si="85"/>
        <v>0</v>
      </c>
      <c r="N132" s="39">
        <f t="shared" si="85"/>
        <v>0</v>
      </c>
      <c r="O132" s="39">
        <f t="shared" si="85"/>
        <v>0</v>
      </c>
      <c r="P132" s="39">
        <f t="shared" si="85"/>
        <v>0</v>
      </c>
      <c r="Q132" s="39">
        <f t="shared" si="85"/>
        <v>0</v>
      </c>
      <c r="R132" s="39">
        <f t="shared" si="85"/>
        <v>0</v>
      </c>
      <c r="S132" s="39">
        <f t="shared" si="85"/>
        <v>0</v>
      </c>
      <c r="T132" s="39">
        <f t="shared" si="85"/>
        <v>0</v>
      </c>
      <c r="U132" s="39">
        <f t="shared" si="85"/>
        <v>0</v>
      </c>
      <c r="V132" s="39">
        <f t="shared" si="85"/>
        <v>0</v>
      </c>
      <c r="W132" s="39">
        <f t="shared" si="85"/>
        <v>0</v>
      </c>
      <c r="X132" s="39">
        <f t="shared" si="85"/>
        <v>0</v>
      </c>
      <c r="Y132" s="39">
        <f t="shared" si="85"/>
        <v>0</v>
      </c>
      <c r="Z132" s="39">
        <f t="shared" si="85"/>
        <v>0</v>
      </c>
      <c r="AA132" s="39">
        <f t="shared" si="85"/>
        <v>0</v>
      </c>
      <c r="AB132" s="39">
        <f t="shared" si="85"/>
        <v>0</v>
      </c>
      <c r="AC132" s="39">
        <f t="shared" si="85"/>
        <v>0</v>
      </c>
      <c r="AD132" s="39">
        <f t="shared" si="85"/>
        <v>0</v>
      </c>
      <c r="AE132" s="39">
        <f t="shared" si="85"/>
        <v>0</v>
      </c>
      <c r="AF132" s="39">
        <f t="shared" si="85"/>
        <v>0</v>
      </c>
      <c r="AG132" s="39">
        <f t="shared" si="85"/>
        <v>0</v>
      </c>
      <c r="AH132" s="39">
        <f t="shared" si="85"/>
        <v>0</v>
      </c>
      <c r="AI132" s="39">
        <f t="shared" si="85"/>
        <v>0</v>
      </c>
      <c r="AJ132" s="39">
        <f t="shared" si="85"/>
        <v>0</v>
      </c>
      <c r="AK132" s="39">
        <f t="shared" si="85"/>
        <v>0</v>
      </c>
      <c r="AL132" s="39">
        <f t="shared" si="85"/>
        <v>0</v>
      </c>
      <c r="AM132" s="39">
        <f t="shared" si="85"/>
        <v>0</v>
      </c>
      <c r="AN132" s="39">
        <f t="shared" si="85"/>
        <v>0</v>
      </c>
      <c r="AO132" s="39">
        <f t="shared" si="85"/>
        <v>0</v>
      </c>
      <c r="AP132" s="39">
        <f t="shared" si="85"/>
        <v>0</v>
      </c>
      <c r="AQ132" s="39">
        <f t="shared" si="85"/>
        <v>0</v>
      </c>
      <c r="AR132" s="39">
        <f t="shared" si="85"/>
        <v>0</v>
      </c>
      <c r="AS132" s="39">
        <f t="shared" si="85"/>
        <v>0</v>
      </c>
      <c r="AT132" s="39">
        <f t="shared" si="85"/>
        <v>0</v>
      </c>
      <c r="AU132" s="39">
        <f t="shared" si="85"/>
        <v>0</v>
      </c>
      <c r="AV132" s="39">
        <f t="shared" si="85"/>
        <v>0</v>
      </c>
      <c r="AW132" s="39">
        <f t="shared" si="85"/>
        <v>0</v>
      </c>
      <c r="AX132" s="39">
        <f t="shared" si="85"/>
        <v>0</v>
      </c>
      <c r="AY132" s="78">
        <f t="shared" si="81"/>
        <v>0</v>
      </c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45">
        <f t="shared" si="79"/>
        <v>0</v>
      </c>
    </row>
    <row r="133" spans="5:69" x14ac:dyDescent="0.25">
      <c r="E133" s="44"/>
      <c r="F133" s="141"/>
      <c r="G133" s="41" t="s">
        <v>63</v>
      </c>
      <c r="H133" s="20">
        <f>H103+H110</f>
        <v>19</v>
      </c>
      <c r="I133" s="20">
        <f t="shared" ref="I133:AX133" si="86">I103+I110</f>
        <v>18</v>
      </c>
      <c r="J133" s="20">
        <f t="shared" si="86"/>
        <v>16</v>
      </c>
      <c r="K133" s="20">
        <f t="shared" si="86"/>
        <v>17</v>
      </c>
      <c r="L133" s="20">
        <f t="shared" si="86"/>
        <v>19</v>
      </c>
      <c r="M133" s="20">
        <f t="shared" si="86"/>
        <v>19</v>
      </c>
      <c r="N133" s="20">
        <f t="shared" si="86"/>
        <v>18</v>
      </c>
      <c r="O133" s="20">
        <f t="shared" si="86"/>
        <v>20</v>
      </c>
      <c r="P133" s="20">
        <f t="shared" si="86"/>
        <v>18</v>
      </c>
      <c r="Q133" s="20">
        <f t="shared" si="86"/>
        <v>18</v>
      </c>
      <c r="R133" s="20">
        <f t="shared" si="86"/>
        <v>19</v>
      </c>
      <c r="S133" s="20">
        <f t="shared" si="86"/>
        <v>17</v>
      </c>
      <c r="T133" s="20">
        <f t="shared" si="86"/>
        <v>19</v>
      </c>
      <c r="U133" s="20">
        <f t="shared" si="86"/>
        <v>0</v>
      </c>
      <c r="V133" s="20">
        <f t="shared" si="86"/>
        <v>0</v>
      </c>
      <c r="W133" s="20">
        <f t="shared" si="86"/>
        <v>0</v>
      </c>
      <c r="X133" s="20">
        <f t="shared" si="86"/>
        <v>0</v>
      </c>
      <c r="Y133" s="20">
        <f t="shared" si="86"/>
        <v>0</v>
      </c>
      <c r="Z133" s="20">
        <f t="shared" si="86"/>
        <v>0</v>
      </c>
      <c r="AA133" s="20">
        <f t="shared" si="86"/>
        <v>0</v>
      </c>
      <c r="AB133" s="20">
        <f t="shared" si="86"/>
        <v>0</v>
      </c>
      <c r="AC133" s="20">
        <f t="shared" si="86"/>
        <v>0</v>
      </c>
      <c r="AD133" s="20">
        <f t="shared" si="86"/>
        <v>0</v>
      </c>
      <c r="AE133" s="20">
        <f t="shared" si="86"/>
        <v>0</v>
      </c>
      <c r="AF133" s="20">
        <f t="shared" si="86"/>
        <v>0</v>
      </c>
      <c r="AG133" s="20">
        <f t="shared" si="86"/>
        <v>0</v>
      </c>
      <c r="AH133" s="20">
        <f t="shared" si="86"/>
        <v>0</v>
      </c>
      <c r="AI133" s="20">
        <f t="shared" si="86"/>
        <v>0</v>
      </c>
      <c r="AJ133" s="20">
        <f t="shared" si="86"/>
        <v>0</v>
      </c>
      <c r="AK133" s="20">
        <f t="shared" si="86"/>
        <v>0</v>
      </c>
      <c r="AL133" s="20">
        <f t="shared" si="86"/>
        <v>0</v>
      </c>
      <c r="AM133" s="20">
        <f t="shared" si="86"/>
        <v>0</v>
      </c>
      <c r="AN133" s="20">
        <f t="shared" si="86"/>
        <v>0</v>
      </c>
      <c r="AO133" s="20">
        <f t="shared" si="86"/>
        <v>0</v>
      </c>
      <c r="AP133" s="20">
        <f t="shared" si="86"/>
        <v>0</v>
      </c>
      <c r="AQ133" s="20">
        <f t="shared" si="86"/>
        <v>0</v>
      </c>
      <c r="AR133" s="20">
        <f t="shared" si="86"/>
        <v>0</v>
      </c>
      <c r="AS133" s="20">
        <f t="shared" si="86"/>
        <v>0</v>
      </c>
      <c r="AT133" s="20">
        <f t="shared" si="86"/>
        <v>0</v>
      </c>
      <c r="AU133" s="20">
        <f t="shared" si="86"/>
        <v>0</v>
      </c>
      <c r="AV133" s="20">
        <f t="shared" si="86"/>
        <v>0</v>
      </c>
      <c r="AW133" s="20">
        <f t="shared" si="86"/>
        <v>0</v>
      </c>
      <c r="AX133" s="20">
        <f t="shared" si="86"/>
        <v>0</v>
      </c>
      <c r="AY133" s="78">
        <f t="shared" ref="AY133:AY141" si="87">SUM(U133:AX133)</f>
        <v>0</v>
      </c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45">
        <f t="shared" si="79"/>
        <v>0</v>
      </c>
    </row>
    <row r="134" spans="5:69" x14ac:dyDescent="0.25">
      <c r="E134" s="44"/>
      <c r="F134" s="141"/>
      <c r="G134" s="41" t="s">
        <v>66</v>
      </c>
      <c r="H134" s="20">
        <f>H108+H111+H120+H118+H117+H116</f>
        <v>0</v>
      </c>
      <c r="I134" s="20">
        <f t="shared" ref="I134:AX134" si="88">I108+I111+I120+I118+I117+I116</f>
        <v>1</v>
      </c>
      <c r="J134" s="20">
        <f t="shared" si="88"/>
        <v>1</v>
      </c>
      <c r="K134" s="20">
        <f t="shared" si="88"/>
        <v>2</v>
      </c>
      <c r="L134" s="20">
        <f t="shared" si="88"/>
        <v>0</v>
      </c>
      <c r="M134" s="20">
        <f t="shared" si="88"/>
        <v>1</v>
      </c>
      <c r="N134" s="20">
        <f t="shared" si="88"/>
        <v>0</v>
      </c>
      <c r="O134" s="20">
        <f t="shared" si="88"/>
        <v>0</v>
      </c>
      <c r="P134" s="20">
        <f t="shared" si="88"/>
        <v>1</v>
      </c>
      <c r="Q134" s="20">
        <f t="shared" si="88"/>
        <v>1</v>
      </c>
      <c r="R134" s="20">
        <f t="shared" si="88"/>
        <v>0</v>
      </c>
      <c r="S134" s="20">
        <f t="shared" si="88"/>
        <v>1</v>
      </c>
      <c r="T134" s="20">
        <f t="shared" si="88"/>
        <v>0</v>
      </c>
      <c r="U134" s="20">
        <f t="shared" si="88"/>
        <v>0</v>
      </c>
      <c r="V134" s="20">
        <f t="shared" si="88"/>
        <v>0</v>
      </c>
      <c r="W134" s="20">
        <f t="shared" si="88"/>
        <v>0</v>
      </c>
      <c r="X134" s="20">
        <f t="shared" si="88"/>
        <v>0</v>
      </c>
      <c r="Y134" s="20">
        <f t="shared" si="88"/>
        <v>0</v>
      </c>
      <c r="Z134" s="20">
        <f t="shared" si="88"/>
        <v>0</v>
      </c>
      <c r="AA134" s="20">
        <f t="shared" si="88"/>
        <v>0</v>
      </c>
      <c r="AB134" s="20">
        <f t="shared" si="88"/>
        <v>0</v>
      </c>
      <c r="AC134" s="20">
        <f t="shared" si="88"/>
        <v>0</v>
      </c>
      <c r="AD134" s="20">
        <f t="shared" si="88"/>
        <v>0</v>
      </c>
      <c r="AE134" s="20">
        <f t="shared" si="88"/>
        <v>0</v>
      </c>
      <c r="AF134" s="20">
        <f t="shared" si="88"/>
        <v>0</v>
      </c>
      <c r="AG134" s="20">
        <f t="shared" si="88"/>
        <v>0</v>
      </c>
      <c r="AH134" s="20">
        <f t="shared" si="88"/>
        <v>0</v>
      </c>
      <c r="AI134" s="20">
        <f t="shared" si="88"/>
        <v>0</v>
      </c>
      <c r="AJ134" s="20">
        <f t="shared" si="88"/>
        <v>0</v>
      </c>
      <c r="AK134" s="20">
        <f t="shared" si="88"/>
        <v>0</v>
      </c>
      <c r="AL134" s="20">
        <f t="shared" si="88"/>
        <v>0</v>
      </c>
      <c r="AM134" s="20">
        <f t="shared" si="88"/>
        <v>0</v>
      </c>
      <c r="AN134" s="20">
        <f t="shared" si="88"/>
        <v>0</v>
      </c>
      <c r="AO134" s="20">
        <f t="shared" si="88"/>
        <v>0</v>
      </c>
      <c r="AP134" s="20">
        <f t="shared" si="88"/>
        <v>0</v>
      </c>
      <c r="AQ134" s="20">
        <f t="shared" si="88"/>
        <v>0</v>
      </c>
      <c r="AR134" s="20">
        <f t="shared" si="88"/>
        <v>0</v>
      </c>
      <c r="AS134" s="20">
        <f t="shared" si="88"/>
        <v>0</v>
      </c>
      <c r="AT134" s="20">
        <f t="shared" si="88"/>
        <v>0</v>
      </c>
      <c r="AU134" s="20">
        <f t="shared" si="88"/>
        <v>0</v>
      </c>
      <c r="AV134" s="20">
        <f t="shared" si="88"/>
        <v>0</v>
      </c>
      <c r="AW134" s="20">
        <f t="shared" si="88"/>
        <v>0</v>
      </c>
      <c r="AX134" s="20">
        <f t="shared" si="88"/>
        <v>0</v>
      </c>
      <c r="AY134" s="78">
        <f t="shared" si="87"/>
        <v>0</v>
      </c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45">
        <f t="shared" si="79"/>
        <v>0</v>
      </c>
    </row>
    <row r="135" spans="5:69" x14ac:dyDescent="0.25">
      <c r="F135" s="141"/>
      <c r="G135" s="41" t="s">
        <v>70</v>
      </c>
      <c r="H135" s="39">
        <f>H134+H133</f>
        <v>19</v>
      </c>
      <c r="I135" s="39">
        <f t="shared" ref="I135:AX135" si="89">I134+I133</f>
        <v>19</v>
      </c>
      <c r="J135" s="39">
        <f t="shared" si="89"/>
        <v>17</v>
      </c>
      <c r="K135" s="39">
        <f t="shared" si="89"/>
        <v>19</v>
      </c>
      <c r="L135" s="39">
        <f t="shared" si="89"/>
        <v>19</v>
      </c>
      <c r="M135" s="39">
        <f t="shared" si="89"/>
        <v>20</v>
      </c>
      <c r="N135" s="39">
        <f t="shared" si="89"/>
        <v>18</v>
      </c>
      <c r="O135" s="39">
        <f t="shared" si="89"/>
        <v>20</v>
      </c>
      <c r="P135" s="39">
        <f t="shared" si="89"/>
        <v>19</v>
      </c>
      <c r="Q135" s="39">
        <f t="shared" si="89"/>
        <v>19</v>
      </c>
      <c r="R135" s="39">
        <f t="shared" si="89"/>
        <v>19</v>
      </c>
      <c r="S135" s="39">
        <f t="shared" si="89"/>
        <v>18</v>
      </c>
      <c r="T135" s="39">
        <f t="shared" si="89"/>
        <v>19</v>
      </c>
      <c r="U135" s="39">
        <f t="shared" si="89"/>
        <v>0</v>
      </c>
      <c r="V135" s="39">
        <f t="shared" si="89"/>
        <v>0</v>
      </c>
      <c r="W135" s="39">
        <f t="shared" si="89"/>
        <v>0</v>
      </c>
      <c r="X135" s="39">
        <f t="shared" si="89"/>
        <v>0</v>
      </c>
      <c r="Y135" s="39">
        <f t="shared" si="89"/>
        <v>0</v>
      </c>
      <c r="Z135" s="39">
        <f t="shared" si="89"/>
        <v>0</v>
      </c>
      <c r="AA135" s="39">
        <f t="shared" si="89"/>
        <v>0</v>
      </c>
      <c r="AB135" s="39">
        <f t="shared" si="89"/>
        <v>0</v>
      </c>
      <c r="AC135" s="39">
        <f t="shared" si="89"/>
        <v>0</v>
      </c>
      <c r="AD135" s="39">
        <f t="shared" si="89"/>
        <v>0</v>
      </c>
      <c r="AE135" s="39">
        <f t="shared" si="89"/>
        <v>0</v>
      </c>
      <c r="AF135" s="39">
        <f t="shared" si="89"/>
        <v>0</v>
      </c>
      <c r="AG135" s="39">
        <f t="shared" si="89"/>
        <v>0</v>
      </c>
      <c r="AH135" s="39">
        <f t="shared" si="89"/>
        <v>0</v>
      </c>
      <c r="AI135" s="39">
        <f t="shared" si="89"/>
        <v>0</v>
      </c>
      <c r="AJ135" s="39">
        <f t="shared" si="89"/>
        <v>0</v>
      </c>
      <c r="AK135" s="39">
        <f t="shared" si="89"/>
        <v>0</v>
      </c>
      <c r="AL135" s="39">
        <f t="shared" si="89"/>
        <v>0</v>
      </c>
      <c r="AM135" s="39">
        <f t="shared" si="89"/>
        <v>0</v>
      </c>
      <c r="AN135" s="39">
        <f t="shared" si="89"/>
        <v>0</v>
      </c>
      <c r="AO135" s="39">
        <f t="shared" si="89"/>
        <v>0</v>
      </c>
      <c r="AP135" s="39">
        <f t="shared" si="89"/>
        <v>0</v>
      </c>
      <c r="AQ135" s="39">
        <f t="shared" si="89"/>
        <v>0</v>
      </c>
      <c r="AR135" s="39">
        <f t="shared" si="89"/>
        <v>0</v>
      </c>
      <c r="AS135" s="39">
        <f t="shared" si="89"/>
        <v>0</v>
      </c>
      <c r="AT135" s="39">
        <f t="shared" si="89"/>
        <v>0</v>
      </c>
      <c r="AU135" s="39">
        <f t="shared" si="89"/>
        <v>0</v>
      </c>
      <c r="AV135" s="39">
        <f t="shared" si="89"/>
        <v>0</v>
      </c>
      <c r="AW135" s="39">
        <f t="shared" si="89"/>
        <v>0</v>
      </c>
      <c r="AX135" s="39">
        <f t="shared" si="89"/>
        <v>0</v>
      </c>
      <c r="AY135" s="78">
        <f t="shared" si="87"/>
        <v>0</v>
      </c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45">
        <f t="shared" si="79"/>
        <v>0</v>
      </c>
      <c r="BO135">
        <f>BN135*2</f>
        <v>0</v>
      </c>
      <c r="BP135">
        <v>159</v>
      </c>
      <c r="BQ135">
        <f>BP135*BO135</f>
        <v>0</v>
      </c>
    </row>
    <row r="136" spans="5:69" x14ac:dyDescent="0.25">
      <c r="F136" s="141"/>
      <c r="G136" s="42" t="s">
        <v>45</v>
      </c>
      <c r="H136" s="20">
        <f>H104</f>
        <v>16</v>
      </c>
      <c r="I136" s="20">
        <f t="shared" ref="I136:AX136" si="90">I104</f>
        <v>16</v>
      </c>
      <c r="J136" s="20">
        <f t="shared" si="90"/>
        <v>16</v>
      </c>
      <c r="K136" s="20">
        <f t="shared" si="90"/>
        <v>17</v>
      </c>
      <c r="L136" s="20">
        <f t="shared" si="90"/>
        <v>16</v>
      </c>
      <c r="M136" s="20">
        <f t="shared" si="90"/>
        <v>15</v>
      </c>
      <c r="N136" s="20">
        <f t="shared" si="90"/>
        <v>16</v>
      </c>
      <c r="O136" s="20">
        <f t="shared" si="90"/>
        <v>16</v>
      </c>
      <c r="P136" s="20">
        <f t="shared" si="90"/>
        <v>16</v>
      </c>
      <c r="Q136" s="20">
        <f t="shared" si="90"/>
        <v>17</v>
      </c>
      <c r="R136" s="20">
        <f t="shared" si="90"/>
        <v>17</v>
      </c>
      <c r="S136" s="20">
        <f t="shared" si="90"/>
        <v>16</v>
      </c>
      <c r="T136" s="20">
        <f t="shared" si="90"/>
        <v>16</v>
      </c>
      <c r="U136" s="20">
        <f t="shared" si="90"/>
        <v>0</v>
      </c>
      <c r="V136" s="20">
        <f t="shared" si="90"/>
        <v>0</v>
      </c>
      <c r="W136" s="20">
        <f t="shared" si="90"/>
        <v>0</v>
      </c>
      <c r="X136" s="20">
        <f t="shared" si="90"/>
        <v>0</v>
      </c>
      <c r="Y136" s="20">
        <f t="shared" si="90"/>
        <v>0</v>
      </c>
      <c r="Z136" s="20">
        <f t="shared" si="90"/>
        <v>0</v>
      </c>
      <c r="AA136" s="20">
        <f t="shared" si="90"/>
        <v>0</v>
      </c>
      <c r="AB136" s="20">
        <f t="shared" si="90"/>
        <v>0</v>
      </c>
      <c r="AC136" s="20">
        <f t="shared" si="90"/>
        <v>0</v>
      </c>
      <c r="AD136" s="20">
        <f t="shared" si="90"/>
        <v>0</v>
      </c>
      <c r="AE136" s="20">
        <f t="shared" si="90"/>
        <v>0</v>
      </c>
      <c r="AF136" s="20">
        <f t="shared" si="90"/>
        <v>0</v>
      </c>
      <c r="AG136" s="20">
        <f t="shared" si="90"/>
        <v>0</v>
      </c>
      <c r="AH136" s="20">
        <f t="shared" si="90"/>
        <v>0</v>
      </c>
      <c r="AI136" s="20">
        <f t="shared" si="90"/>
        <v>0</v>
      </c>
      <c r="AJ136" s="20">
        <f t="shared" si="90"/>
        <v>0</v>
      </c>
      <c r="AK136" s="20">
        <f t="shared" si="90"/>
        <v>0</v>
      </c>
      <c r="AL136" s="20">
        <f t="shared" si="90"/>
        <v>0</v>
      </c>
      <c r="AM136" s="20">
        <f t="shared" si="90"/>
        <v>0</v>
      </c>
      <c r="AN136" s="20">
        <f t="shared" si="90"/>
        <v>0</v>
      </c>
      <c r="AO136" s="20">
        <f t="shared" si="90"/>
        <v>0</v>
      </c>
      <c r="AP136" s="20">
        <f t="shared" si="90"/>
        <v>0</v>
      </c>
      <c r="AQ136" s="20">
        <f t="shared" si="90"/>
        <v>0</v>
      </c>
      <c r="AR136" s="20">
        <f t="shared" si="90"/>
        <v>0</v>
      </c>
      <c r="AS136" s="20">
        <f t="shared" si="90"/>
        <v>0</v>
      </c>
      <c r="AT136" s="20">
        <f t="shared" si="90"/>
        <v>0</v>
      </c>
      <c r="AU136" s="20">
        <f t="shared" si="90"/>
        <v>0</v>
      </c>
      <c r="AV136" s="20">
        <f t="shared" si="90"/>
        <v>0</v>
      </c>
      <c r="AW136" s="20">
        <f t="shared" si="90"/>
        <v>0</v>
      </c>
      <c r="AX136" s="20">
        <f t="shared" si="90"/>
        <v>0</v>
      </c>
      <c r="AY136" s="78">
        <f t="shared" si="87"/>
        <v>0</v>
      </c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45">
        <f t="shared" si="79"/>
        <v>0</v>
      </c>
    </row>
    <row r="137" spans="5:69" x14ac:dyDescent="0.25">
      <c r="F137" s="141"/>
      <c r="G137" s="42" t="s">
        <v>67</v>
      </c>
      <c r="H137" s="20">
        <f>H121+H119+H112+H110+H115+H109</f>
        <v>0</v>
      </c>
      <c r="I137" s="20">
        <f t="shared" ref="I137:AX137" si="91">I121+I119+I112+I110+I115+I109</f>
        <v>0</v>
      </c>
      <c r="J137" s="20">
        <f t="shared" si="91"/>
        <v>0</v>
      </c>
      <c r="K137" s="20">
        <f t="shared" si="91"/>
        <v>0</v>
      </c>
      <c r="L137" s="20">
        <f t="shared" si="91"/>
        <v>0</v>
      </c>
      <c r="M137" s="20">
        <f t="shared" si="91"/>
        <v>0</v>
      </c>
      <c r="N137" s="20">
        <f t="shared" si="91"/>
        <v>1</v>
      </c>
      <c r="O137" s="20">
        <f t="shared" si="91"/>
        <v>0</v>
      </c>
      <c r="P137" s="20">
        <f t="shared" si="91"/>
        <v>0</v>
      </c>
      <c r="Q137" s="20">
        <f t="shared" si="91"/>
        <v>0</v>
      </c>
      <c r="R137" s="20">
        <f t="shared" si="91"/>
        <v>0</v>
      </c>
      <c r="S137" s="20">
        <f t="shared" si="91"/>
        <v>0</v>
      </c>
      <c r="T137" s="20">
        <f t="shared" si="91"/>
        <v>0</v>
      </c>
      <c r="U137" s="20">
        <f t="shared" si="91"/>
        <v>0</v>
      </c>
      <c r="V137" s="20">
        <f t="shared" si="91"/>
        <v>0</v>
      </c>
      <c r="W137" s="20">
        <f t="shared" si="91"/>
        <v>0</v>
      </c>
      <c r="X137" s="20">
        <f t="shared" si="91"/>
        <v>0</v>
      </c>
      <c r="Y137" s="20">
        <f t="shared" si="91"/>
        <v>0</v>
      </c>
      <c r="Z137" s="20">
        <f t="shared" si="91"/>
        <v>0</v>
      </c>
      <c r="AA137" s="20">
        <f t="shared" si="91"/>
        <v>0</v>
      </c>
      <c r="AB137" s="20">
        <f t="shared" si="91"/>
        <v>0</v>
      </c>
      <c r="AC137" s="20">
        <f t="shared" si="91"/>
        <v>0</v>
      </c>
      <c r="AD137" s="20">
        <f t="shared" si="91"/>
        <v>0</v>
      </c>
      <c r="AE137" s="20">
        <f t="shared" si="91"/>
        <v>0</v>
      </c>
      <c r="AF137" s="20">
        <f t="shared" si="91"/>
        <v>0</v>
      </c>
      <c r="AG137" s="20">
        <f t="shared" si="91"/>
        <v>0</v>
      </c>
      <c r="AH137" s="20">
        <f t="shared" si="91"/>
        <v>0</v>
      </c>
      <c r="AI137" s="20">
        <f t="shared" si="91"/>
        <v>0</v>
      </c>
      <c r="AJ137" s="20">
        <f t="shared" si="91"/>
        <v>0</v>
      </c>
      <c r="AK137" s="20">
        <f t="shared" si="91"/>
        <v>0</v>
      </c>
      <c r="AL137" s="20">
        <f t="shared" si="91"/>
        <v>0</v>
      </c>
      <c r="AM137" s="20">
        <f t="shared" si="91"/>
        <v>0</v>
      </c>
      <c r="AN137" s="20">
        <f t="shared" si="91"/>
        <v>0</v>
      </c>
      <c r="AO137" s="20">
        <f t="shared" si="91"/>
        <v>0</v>
      </c>
      <c r="AP137" s="20">
        <f t="shared" si="91"/>
        <v>0</v>
      </c>
      <c r="AQ137" s="20">
        <f t="shared" si="91"/>
        <v>0</v>
      </c>
      <c r="AR137" s="20">
        <f t="shared" si="91"/>
        <v>0</v>
      </c>
      <c r="AS137" s="20">
        <f t="shared" si="91"/>
        <v>0</v>
      </c>
      <c r="AT137" s="20">
        <f t="shared" si="91"/>
        <v>0</v>
      </c>
      <c r="AU137" s="20">
        <f t="shared" si="91"/>
        <v>0</v>
      </c>
      <c r="AV137" s="20">
        <f t="shared" si="91"/>
        <v>0</v>
      </c>
      <c r="AW137" s="20">
        <f t="shared" si="91"/>
        <v>0</v>
      </c>
      <c r="AX137" s="20">
        <f t="shared" si="91"/>
        <v>0</v>
      </c>
      <c r="AY137" s="78">
        <f t="shared" si="87"/>
        <v>0</v>
      </c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45">
        <f t="shared" si="79"/>
        <v>0</v>
      </c>
    </row>
    <row r="138" spans="5:69" x14ac:dyDescent="0.25">
      <c r="F138" s="141"/>
      <c r="G138" s="42" t="s">
        <v>69</v>
      </c>
      <c r="H138" s="39">
        <f>H137+H136</f>
        <v>16</v>
      </c>
      <c r="I138" s="39">
        <f t="shared" ref="I138:AX138" si="92">I137+I136</f>
        <v>16</v>
      </c>
      <c r="J138" s="39">
        <f t="shared" si="92"/>
        <v>16</v>
      </c>
      <c r="K138" s="39">
        <f t="shared" si="92"/>
        <v>17</v>
      </c>
      <c r="L138" s="39">
        <f t="shared" si="92"/>
        <v>16</v>
      </c>
      <c r="M138" s="39">
        <f t="shared" si="92"/>
        <v>15</v>
      </c>
      <c r="N138" s="39">
        <f t="shared" si="92"/>
        <v>17</v>
      </c>
      <c r="O138" s="39">
        <f t="shared" si="92"/>
        <v>16</v>
      </c>
      <c r="P138" s="39">
        <f t="shared" si="92"/>
        <v>16</v>
      </c>
      <c r="Q138" s="39">
        <f t="shared" si="92"/>
        <v>17</v>
      </c>
      <c r="R138" s="39">
        <f t="shared" si="92"/>
        <v>17</v>
      </c>
      <c r="S138" s="39">
        <f t="shared" si="92"/>
        <v>16</v>
      </c>
      <c r="T138" s="39">
        <f t="shared" si="92"/>
        <v>16</v>
      </c>
      <c r="U138" s="39">
        <f t="shared" si="92"/>
        <v>0</v>
      </c>
      <c r="V138" s="39">
        <f t="shared" si="92"/>
        <v>0</v>
      </c>
      <c r="W138" s="39">
        <f t="shared" si="92"/>
        <v>0</v>
      </c>
      <c r="X138" s="39">
        <f t="shared" si="92"/>
        <v>0</v>
      </c>
      <c r="Y138" s="39">
        <f t="shared" si="92"/>
        <v>0</v>
      </c>
      <c r="Z138" s="39">
        <f t="shared" si="92"/>
        <v>0</v>
      </c>
      <c r="AA138" s="39">
        <f t="shared" si="92"/>
        <v>0</v>
      </c>
      <c r="AB138" s="39">
        <f t="shared" si="92"/>
        <v>0</v>
      </c>
      <c r="AC138" s="39">
        <f t="shared" si="92"/>
        <v>0</v>
      </c>
      <c r="AD138" s="39">
        <f t="shared" si="92"/>
        <v>0</v>
      </c>
      <c r="AE138" s="39">
        <f t="shared" si="92"/>
        <v>0</v>
      </c>
      <c r="AF138" s="39">
        <f t="shared" si="92"/>
        <v>0</v>
      </c>
      <c r="AG138" s="39">
        <f t="shared" si="92"/>
        <v>0</v>
      </c>
      <c r="AH138" s="39">
        <f t="shared" si="92"/>
        <v>0</v>
      </c>
      <c r="AI138" s="39">
        <f t="shared" si="92"/>
        <v>0</v>
      </c>
      <c r="AJ138" s="39">
        <f t="shared" si="92"/>
        <v>0</v>
      </c>
      <c r="AK138" s="39">
        <f t="shared" si="92"/>
        <v>0</v>
      </c>
      <c r="AL138" s="39">
        <f t="shared" si="92"/>
        <v>0</v>
      </c>
      <c r="AM138" s="39">
        <f t="shared" si="92"/>
        <v>0</v>
      </c>
      <c r="AN138" s="39">
        <f t="shared" si="92"/>
        <v>0</v>
      </c>
      <c r="AO138" s="39">
        <f t="shared" si="92"/>
        <v>0</v>
      </c>
      <c r="AP138" s="39">
        <f t="shared" si="92"/>
        <v>0</v>
      </c>
      <c r="AQ138" s="39">
        <f t="shared" si="92"/>
        <v>0</v>
      </c>
      <c r="AR138" s="39">
        <f t="shared" si="92"/>
        <v>0</v>
      </c>
      <c r="AS138" s="39">
        <f t="shared" si="92"/>
        <v>0</v>
      </c>
      <c r="AT138" s="39">
        <f t="shared" si="92"/>
        <v>0</v>
      </c>
      <c r="AU138" s="39">
        <f t="shared" si="92"/>
        <v>0</v>
      </c>
      <c r="AV138" s="39">
        <f t="shared" si="92"/>
        <v>0</v>
      </c>
      <c r="AW138" s="39">
        <f t="shared" si="92"/>
        <v>0</v>
      </c>
      <c r="AX138" s="39">
        <f t="shared" si="92"/>
        <v>0</v>
      </c>
      <c r="AY138" s="78">
        <f t="shared" si="87"/>
        <v>0</v>
      </c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45">
        <f t="shared" si="79"/>
        <v>0</v>
      </c>
    </row>
    <row r="139" spans="5:69" x14ac:dyDescent="0.25">
      <c r="F139" s="141"/>
      <c r="G139" s="43" t="s">
        <v>68</v>
      </c>
      <c r="H139" s="39">
        <f>H136+H133+H130+H127</f>
        <v>73</v>
      </c>
      <c r="I139" s="39">
        <f t="shared" ref="I139:AX139" si="93">I136+I133+I130+I127</f>
        <v>72</v>
      </c>
      <c r="J139" s="39">
        <f t="shared" si="93"/>
        <v>67</v>
      </c>
      <c r="K139" s="39">
        <f t="shared" si="93"/>
        <v>71</v>
      </c>
      <c r="L139" s="39">
        <f t="shared" si="93"/>
        <v>73</v>
      </c>
      <c r="M139" s="39">
        <f t="shared" si="93"/>
        <v>76</v>
      </c>
      <c r="N139" s="39">
        <f t="shared" si="93"/>
        <v>71</v>
      </c>
      <c r="O139" s="39">
        <f t="shared" si="93"/>
        <v>72</v>
      </c>
      <c r="P139" s="39">
        <f t="shared" si="93"/>
        <v>72</v>
      </c>
      <c r="Q139" s="39">
        <f t="shared" si="93"/>
        <v>69</v>
      </c>
      <c r="R139" s="39">
        <f t="shared" si="93"/>
        <v>74</v>
      </c>
      <c r="S139" s="39">
        <f t="shared" si="93"/>
        <v>74</v>
      </c>
      <c r="T139" s="39">
        <f t="shared" si="93"/>
        <v>72</v>
      </c>
      <c r="U139" s="39">
        <f t="shared" si="93"/>
        <v>0</v>
      </c>
      <c r="V139" s="39">
        <f t="shared" si="93"/>
        <v>0</v>
      </c>
      <c r="W139" s="39">
        <f t="shared" si="93"/>
        <v>0</v>
      </c>
      <c r="X139" s="39">
        <f t="shared" si="93"/>
        <v>0</v>
      </c>
      <c r="Y139" s="39">
        <f t="shared" si="93"/>
        <v>0</v>
      </c>
      <c r="Z139" s="39">
        <f t="shared" si="93"/>
        <v>0</v>
      </c>
      <c r="AA139" s="39">
        <f t="shared" si="93"/>
        <v>0</v>
      </c>
      <c r="AB139" s="39">
        <f t="shared" si="93"/>
        <v>0</v>
      </c>
      <c r="AC139" s="39">
        <f t="shared" si="93"/>
        <v>0</v>
      </c>
      <c r="AD139" s="39">
        <f t="shared" si="93"/>
        <v>0</v>
      </c>
      <c r="AE139" s="39">
        <f t="shared" si="93"/>
        <v>0</v>
      </c>
      <c r="AF139" s="39">
        <f t="shared" si="93"/>
        <v>0</v>
      </c>
      <c r="AG139" s="39">
        <f t="shared" si="93"/>
        <v>0</v>
      </c>
      <c r="AH139" s="39">
        <f t="shared" si="93"/>
        <v>0</v>
      </c>
      <c r="AI139" s="39">
        <f t="shared" si="93"/>
        <v>0</v>
      </c>
      <c r="AJ139" s="39">
        <f t="shared" si="93"/>
        <v>0</v>
      </c>
      <c r="AK139" s="39">
        <f t="shared" si="93"/>
        <v>0</v>
      </c>
      <c r="AL139" s="39">
        <f t="shared" si="93"/>
        <v>0</v>
      </c>
      <c r="AM139" s="39">
        <f t="shared" si="93"/>
        <v>0</v>
      </c>
      <c r="AN139" s="39">
        <f t="shared" si="93"/>
        <v>0</v>
      </c>
      <c r="AO139" s="39">
        <f t="shared" si="93"/>
        <v>0</v>
      </c>
      <c r="AP139" s="39">
        <f t="shared" si="93"/>
        <v>0</v>
      </c>
      <c r="AQ139" s="39">
        <f t="shared" si="93"/>
        <v>0</v>
      </c>
      <c r="AR139" s="39">
        <f t="shared" si="93"/>
        <v>0</v>
      </c>
      <c r="AS139" s="39">
        <f t="shared" si="93"/>
        <v>0</v>
      </c>
      <c r="AT139" s="39">
        <f t="shared" si="93"/>
        <v>0</v>
      </c>
      <c r="AU139" s="39">
        <f t="shared" si="93"/>
        <v>0</v>
      </c>
      <c r="AV139" s="39">
        <f t="shared" si="93"/>
        <v>0</v>
      </c>
      <c r="AW139" s="39">
        <f t="shared" si="93"/>
        <v>0</v>
      </c>
      <c r="AX139" s="39">
        <f t="shared" si="93"/>
        <v>0</v>
      </c>
      <c r="AY139" s="78">
        <f t="shared" si="87"/>
        <v>0</v>
      </c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45">
        <f t="shared" si="79"/>
        <v>0</v>
      </c>
    </row>
    <row r="140" spans="5:69" x14ac:dyDescent="0.25">
      <c r="F140" s="141"/>
      <c r="G140" s="43" t="s">
        <v>73</v>
      </c>
      <c r="H140" s="39">
        <f>H137+H134+H131+H128</f>
        <v>0</v>
      </c>
      <c r="I140" s="39">
        <f t="shared" ref="I140:AX140" si="94">I137+I134+I131+I128</f>
        <v>1</v>
      </c>
      <c r="J140" s="39">
        <f t="shared" si="94"/>
        <v>1</v>
      </c>
      <c r="K140" s="39">
        <f t="shared" si="94"/>
        <v>2</v>
      </c>
      <c r="L140" s="39">
        <f t="shared" si="94"/>
        <v>0</v>
      </c>
      <c r="M140" s="39">
        <f t="shared" si="94"/>
        <v>1</v>
      </c>
      <c r="N140" s="39">
        <f t="shared" si="94"/>
        <v>1</v>
      </c>
      <c r="O140" s="39">
        <f t="shared" si="94"/>
        <v>0</v>
      </c>
      <c r="P140" s="39">
        <f t="shared" si="94"/>
        <v>1</v>
      </c>
      <c r="Q140" s="39">
        <f t="shared" si="94"/>
        <v>1</v>
      </c>
      <c r="R140" s="39">
        <f t="shared" si="94"/>
        <v>0</v>
      </c>
      <c r="S140" s="39">
        <f t="shared" si="94"/>
        <v>1</v>
      </c>
      <c r="T140" s="39">
        <f t="shared" si="94"/>
        <v>0</v>
      </c>
      <c r="U140" s="39">
        <f t="shared" si="94"/>
        <v>0</v>
      </c>
      <c r="V140" s="39">
        <f t="shared" si="94"/>
        <v>0</v>
      </c>
      <c r="W140" s="39">
        <f t="shared" si="94"/>
        <v>0</v>
      </c>
      <c r="X140" s="39">
        <f t="shared" si="94"/>
        <v>0</v>
      </c>
      <c r="Y140" s="39">
        <f t="shared" si="94"/>
        <v>0</v>
      </c>
      <c r="Z140" s="39">
        <f t="shared" si="94"/>
        <v>0</v>
      </c>
      <c r="AA140" s="39">
        <f t="shared" si="94"/>
        <v>0</v>
      </c>
      <c r="AB140" s="39">
        <f t="shared" si="94"/>
        <v>0</v>
      </c>
      <c r="AC140" s="39">
        <f t="shared" si="94"/>
        <v>0</v>
      </c>
      <c r="AD140" s="39">
        <f t="shared" si="94"/>
        <v>0</v>
      </c>
      <c r="AE140" s="39">
        <f t="shared" si="94"/>
        <v>0</v>
      </c>
      <c r="AF140" s="39">
        <f t="shared" si="94"/>
        <v>0</v>
      </c>
      <c r="AG140" s="39">
        <f t="shared" si="94"/>
        <v>0</v>
      </c>
      <c r="AH140" s="39">
        <f t="shared" si="94"/>
        <v>0</v>
      </c>
      <c r="AI140" s="39">
        <f t="shared" si="94"/>
        <v>0</v>
      </c>
      <c r="AJ140" s="39">
        <f t="shared" si="94"/>
        <v>0</v>
      </c>
      <c r="AK140" s="39">
        <f t="shared" si="94"/>
        <v>0</v>
      </c>
      <c r="AL140" s="39">
        <f t="shared" si="94"/>
        <v>0</v>
      </c>
      <c r="AM140" s="39">
        <f t="shared" si="94"/>
        <v>0</v>
      </c>
      <c r="AN140" s="39">
        <f t="shared" si="94"/>
        <v>0</v>
      </c>
      <c r="AO140" s="39">
        <f t="shared" si="94"/>
        <v>0</v>
      </c>
      <c r="AP140" s="39">
        <f t="shared" si="94"/>
        <v>0</v>
      </c>
      <c r="AQ140" s="39">
        <f t="shared" si="94"/>
        <v>0</v>
      </c>
      <c r="AR140" s="39">
        <f t="shared" si="94"/>
        <v>0</v>
      </c>
      <c r="AS140" s="39">
        <f t="shared" si="94"/>
        <v>0</v>
      </c>
      <c r="AT140" s="39">
        <f t="shared" si="94"/>
        <v>0</v>
      </c>
      <c r="AU140" s="39">
        <f t="shared" si="94"/>
        <v>0</v>
      </c>
      <c r="AV140" s="39">
        <f t="shared" si="94"/>
        <v>0</v>
      </c>
      <c r="AW140" s="39">
        <f t="shared" si="94"/>
        <v>0</v>
      </c>
      <c r="AX140" s="39">
        <f t="shared" si="94"/>
        <v>0</v>
      </c>
      <c r="AY140" s="78">
        <f t="shared" si="87"/>
        <v>0</v>
      </c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45">
        <f t="shared" si="79"/>
        <v>0</v>
      </c>
    </row>
    <row r="141" spans="5:69" x14ac:dyDescent="0.25">
      <c r="F141" s="141"/>
      <c r="G141" s="43" t="s">
        <v>74</v>
      </c>
      <c r="H141" s="39" t="s">
        <v>298</v>
      </c>
      <c r="I141" s="39">
        <f t="shared" ref="I141:AX141" si="95">I140+I139</f>
        <v>73</v>
      </c>
      <c r="J141" s="39">
        <f t="shared" si="95"/>
        <v>68</v>
      </c>
      <c r="K141" s="39">
        <f t="shared" si="95"/>
        <v>73</v>
      </c>
      <c r="L141" s="39">
        <f t="shared" si="95"/>
        <v>73</v>
      </c>
      <c r="M141" s="39">
        <f t="shared" si="95"/>
        <v>77</v>
      </c>
      <c r="N141" s="39">
        <f t="shared" si="95"/>
        <v>72</v>
      </c>
      <c r="O141" s="39">
        <f t="shared" si="95"/>
        <v>72</v>
      </c>
      <c r="P141" s="39">
        <f t="shared" si="95"/>
        <v>73</v>
      </c>
      <c r="Q141" s="39">
        <f t="shared" si="95"/>
        <v>70</v>
      </c>
      <c r="R141" s="39">
        <f t="shared" si="95"/>
        <v>74</v>
      </c>
      <c r="S141" s="39">
        <f t="shared" si="95"/>
        <v>75</v>
      </c>
      <c r="T141" s="39">
        <f t="shared" si="95"/>
        <v>72</v>
      </c>
      <c r="U141" s="39">
        <f t="shared" si="95"/>
        <v>0</v>
      </c>
      <c r="V141" s="39">
        <f t="shared" si="95"/>
        <v>0</v>
      </c>
      <c r="W141" s="39">
        <f t="shared" si="95"/>
        <v>0</v>
      </c>
      <c r="X141" s="39">
        <f t="shared" si="95"/>
        <v>0</v>
      </c>
      <c r="Y141" s="39">
        <f t="shared" si="95"/>
        <v>0</v>
      </c>
      <c r="Z141" s="39">
        <f t="shared" si="95"/>
        <v>0</v>
      </c>
      <c r="AA141" s="39">
        <f t="shared" si="95"/>
        <v>0</v>
      </c>
      <c r="AB141" s="39">
        <f t="shared" si="95"/>
        <v>0</v>
      </c>
      <c r="AC141" s="39">
        <f t="shared" si="95"/>
        <v>0</v>
      </c>
      <c r="AD141" s="39">
        <f t="shared" si="95"/>
        <v>0</v>
      </c>
      <c r="AE141" s="39">
        <f t="shared" si="95"/>
        <v>0</v>
      </c>
      <c r="AF141" s="39">
        <f t="shared" si="95"/>
        <v>0</v>
      </c>
      <c r="AG141" s="39">
        <f t="shared" si="95"/>
        <v>0</v>
      </c>
      <c r="AH141" s="39">
        <f t="shared" si="95"/>
        <v>0</v>
      </c>
      <c r="AI141" s="39">
        <f t="shared" si="95"/>
        <v>0</v>
      </c>
      <c r="AJ141" s="39">
        <f t="shared" si="95"/>
        <v>0</v>
      </c>
      <c r="AK141" s="39">
        <f t="shared" si="95"/>
        <v>0</v>
      </c>
      <c r="AL141" s="39">
        <f t="shared" si="95"/>
        <v>0</v>
      </c>
      <c r="AM141" s="39">
        <f t="shared" si="95"/>
        <v>0</v>
      </c>
      <c r="AN141" s="39">
        <f t="shared" si="95"/>
        <v>0</v>
      </c>
      <c r="AO141" s="39">
        <f t="shared" si="95"/>
        <v>0</v>
      </c>
      <c r="AP141" s="39">
        <f t="shared" si="95"/>
        <v>0</v>
      </c>
      <c r="AQ141" s="39">
        <f t="shared" si="95"/>
        <v>0</v>
      </c>
      <c r="AR141" s="39">
        <f t="shared" si="95"/>
        <v>0</v>
      </c>
      <c r="AS141" s="39">
        <f t="shared" si="95"/>
        <v>0</v>
      </c>
      <c r="AT141" s="39">
        <f t="shared" si="95"/>
        <v>0</v>
      </c>
      <c r="AU141" s="39">
        <f t="shared" si="95"/>
        <v>0</v>
      </c>
      <c r="AV141" s="39">
        <f t="shared" si="95"/>
        <v>0</v>
      </c>
      <c r="AW141" s="39">
        <f t="shared" si="95"/>
        <v>0</v>
      </c>
      <c r="AX141" s="39">
        <f t="shared" si="95"/>
        <v>0</v>
      </c>
      <c r="AY141" s="78">
        <f t="shared" si="87"/>
        <v>0</v>
      </c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45">
        <f t="shared" si="79"/>
        <v>0</v>
      </c>
    </row>
    <row r="142" spans="5:69" x14ac:dyDescent="0.25">
      <c r="G142" s="68" t="s">
        <v>102</v>
      </c>
      <c r="AA142"/>
      <c r="AY142" s="67"/>
    </row>
    <row r="143" spans="5:69" x14ac:dyDescent="0.25">
      <c r="AA143"/>
      <c r="AY143" s="67"/>
    </row>
    <row r="144" spans="5:69" x14ac:dyDescent="0.25">
      <c r="U144" s="36"/>
      <c r="V144" s="36"/>
      <c r="W144" s="95"/>
      <c r="X144" s="95"/>
      <c r="Y144" s="95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</row>
  </sheetData>
  <autoFilter ref="A8:CD142"/>
  <mergeCells count="9">
    <mergeCell ref="F127:F141"/>
    <mergeCell ref="B1:AW1"/>
    <mergeCell ref="B2:AW2"/>
    <mergeCell ref="B3:AW3"/>
    <mergeCell ref="F4:R4"/>
    <mergeCell ref="B5:AW5"/>
    <mergeCell ref="B6:E7"/>
    <mergeCell ref="F6:AW7"/>
    <mergeCell ref="U4:AW4"/>
  </mergeCells>
  <phoneticPr fontId="17" type="noConversion"/>
  <conditionalFormatting sqref="B105:C125">
    <cfRule type="duplicateValues" dxfId="253" priority="4914"/>
    <cfRule type="duplicateValues" dxfId="252" priority="4915"/>
  </conditionalFormatting>
  <conditionalFormatting sqref="B105:C125">
    <cfRule type="duplicateValues" dxfId="251" priority="4913"/>
  </conditionalFormatting>
  <conditionalFormatting sqref="AE78 U19">
    <cfRule type="containsText" dxfId="250" priority="4905" operator="containsText" text="C/O">
      <formula>NOT(ISERROR(SEARCH("C/O",U19)))</formula>
    </cfRule>
  </conditionalFormatting>
  <conditionalFormatting sqref="B105:C105">
    <cfRule type="duplicateValues" dxfId="249" priority="4902"/>
    <cfRule type="duplicateValues" dxfId="248" priority="4903"/>
  </conditionalFormatting>
  <conditionalFormatting sqref="B105:C105">
    <cfRule type="duplicateValues" dxfId="247" priority="4901"/>
  </conditionalFormatting>
  <conditionalFormatting sqref="B105:C105">
    <cfRule type="duplicateValues" dxfId="246" priority="4898"/>
    <cfRule type="duplicateValues" dxfId="245" priority="4899"/>
    <cfRule type="duplicateValues" dxfId="244" priority="4900"/>
  </conditionalFormatting>
  <conditionalFormatting sqref="B105:C105">
    <cfRule type="duplicateValues" dxfId="243" priority="4897"/>
  </conditionalFormatting>
  <conditionalFormatting sqref="B105:C105">
    <cfRule type="duplicateValues" dxfId="242" priority="4894"/>
    <cfRule type="duplicateValues" dxfId="241" priority="4895"/>
    <cfRule type="duplicateValues" dxfId="240" priority="4896"/>
  </conditionalFormatting>
  <conditionalFormatting sqref="B105:C105">
    <cfRule type="duplicateValues" dxfId="239" priority="4893"/>
  </conditionalFormatting>
  <conditionalFormatting sqref="BD105:BG125 BD9:BG9 BC10:BG101 BM10:BM101 BS10:BS125">
    <cfRule type="cellIs" dxfId="238" priority="4892" operator="greaterThan">
      <formula>0</formula>
    </cfRule>
  </conditionalFormatting>
  <conditionalFormatting sqref="BS10:BS101">
    <cfRule type="cellIs" dxfId="237" priority="4891" operator="lessThan">
      <formula>0</formula>
    </cfRule>
  </conditionalFormatting>
  <conditionalFormatting sqref="H107:AX121">
    <cfRule type="cellIs" dxfId="236" priority="4890" operator="greaterThan">
      <formula>0</formula>
    </cfRule>
  </conditionalFormatting>
  <conditionalFormatting sqref="BV70:BV101 BV11:BW69">
    <cfRule type="cellIs" dxfId="235" priority="4885" operator="equal">
      <formula>FALSE</formula>
    </cfRule>
  </conditionalFormatting>
  <conditionalFormatting sqref="B9:C9">
    <cfRule type="duplicateValues" dxfId="234" priority="4882"/>
    <cfRule type="duplicateValues" dxfId="233" priority="4883"/>
  </conditionalFormatting>
  <conditionalFormatting sqref="B9:C9">
    <cfRule type="duplicateValues" dxfId="232" priority="4880"/>
    <cfRule type="duplicateValues" dxfId="231" priority="4881"/>
  </conditionalFormatting>
  <conditionalFormatting sqref="B9:C9">
    <cfRule type="duplicateValues" dxfId="230" priority="4879"/>
  </conditionalFormatting>
  <conditionalFormatting sqref="B9:C9">
    <cfRule type="duplicateValues" dxfId="229" priority="4876"/>
    <cfRule type="duplicateValues" dxfId="228" priority="4877"/>
    <cfRule type="duplicateValues" dxfId="227" priority="4878"/>
  </conditionalFormatting>
  <conditionalFormatting sqref="B9:C9">
    <cfRule type="duplicateValues" dxfId="226" priority="4875"/>
  </conditionalFormatting>
  <conditionalFormatting sqref="B9:C9">
    <cfRule type="duplicateValues" dxfId="225" priority="4874"/>
  </conditionalFormatting>
  <conditionalFormatting sqref="B9:C9">
    <cfRule type="duplicateValues" dxfId="224" priority="4871"/>
    <cfRule type="duplicateValues" dxfId="223" priority="4872"/>
    <cfRule type="duplicateValues" dxfId="222" priority="4873"/>
  </conditionalFormatting>
  <conditionalFormatting sqref="B8:C8">
    <cfRule type="duplicateValues" dxfId="221" priority="4870"/>
  </conditionalFormatting>
  <conditionalFormatting sqref="B8:C8">
    <cfRule type="duplicateValues" dxfId="220" priority="4868"/>
    <cfRule type="duplicateValues" dxfId="219" priority="4869"/>
  </conditionalFormatting>
  <conditionalFormatting sqref="B8:C8">
    <cfRule type="duplicateValues" dxfId="218" priority="4866"/>
    <cfRule type="duplicateValues" dxfId="217" priority="4867"/>
  </conditionalFormatting>
  <conditionalFormatting sqref="B8:C8">
    <cfRule type="duplicateValues" dxfId="216" priority="4863"/>
    <cfRule type="duplicateValues" dxfId="215" priority="4864"/>
    <cfRule type="duplicateValues" dxfId="214" priority="4865"/>
  </conditionalFormatting>
  <conditionalFormatting sqref="B8:C8">
    <cfRule type="duplicateValues" dxfId="213" priority="4862"/>
  </conditionalFormatting>
  <conditionalFormatting sqref="B8:C8">
    <cfRule type="duplicateValues" dxfId="212" priority="4861"/>
  </conditionalFormatting>
  <conditionalFormatting sqref="B8:C8">
    <cfRule type="duplicateValues" dxfId="211" priority="4858"/>
    <cfRule type="duplicateValues" dxfId="210" priority="4859"/>
    <cfRule type="duplicateValues" dxfId="209" priority="4860"/>
  </conditionalFormatting>
  <conditionalFormatting sqref="U19 AE78">
    <cfRule type="expression" dxfId="208" priority="3008">
      <formula>U$9=$F19</formula>
    </cfRule>
  </conditionalFormatting>
  <conditionalFormatting sqref="AE78 U19">
    <cfRule type="containsText" dxfId="207" priority="3006" operator="containsText" text="a">
      <formula>NOT(ISERROR(SEARCH("a",U19)))</formula>
    </cfRule>
  </conditionalFormatting>
  <conditionalFormatting sqref="AE78 U19">
    <cfRule type="containsText" dxfId="206" priority="3001" operator="containsText" text="C/O">
      <formula>NOT(ISERROR(SEARCH("C/O",U19)))</formula>
    </cfRule>
    <cfRule type="containsText" dxfId="205" priority="3002" operator="containsText" text="E+N">
      <formula>NOT(ISERROR(SEARCH("E+N",U19)))</formula>
    </cfRule>
    <cfRule type="containsText" dxfId="204" priority="3003" operator="containsText" text="M+N">
      <formula>NOT(ISERROR(SEARCH("M+N",U19)))</formula>
    </cfRule>
    <cfRule type="containsText" dxfId="203" priority="3004" operator="containsText" text="M+E">
      <formula>NOT(ISERROR(SEARCH("M+E",U19)))</formula>
    </cfRule>
    <cfRule type="cellIs" dxfId="202" priority="3005" operator="equal">
      <formula>"+"</formula>
    </cfRule>
  </conditionalFormatting>
  <conditionalFormatting sqref="AE78 U19">
    <cfRule type="containsText" dxfId="201" priority="3000" operator="containsText" text="O">
      <formula>NOT(ISERROR(SEARCH("O",U19)))</formula>
    </cfRule>
  </conditionalFormatting>
  <conditionalFormatting sqref="B76:C76">
    <cfRule type="duplicateValues" dxfId="200" priority="2348"/>
  </conditionalFormatting>
  <conditionalFormatting sqref="B76:C76">
    <cfRule type="duplicateValues" dxfId="199" priority="2347"/>
  </conditionalFormatting>
  <conditionalFormatting sqref="B81:C81">
    <cfRule type="duplicateValues" dxfId="198" priority="2309"/>
  </conditionalFormatting>
  <conditionalFormatting sqref="B99:C99">
    <cfRule type="duplicateValues" dxfId="197" priority="2300"/>
    <cfRule type="duplicateValues" dxfId="196" priority="2301"/>
    <cfRule type="duplicateValues" dxfId="195" priority="2302"/>
  </conditionalFormatting>
  <conditionalFormatting sqref="B99:C99">
    <cfRule type="duplicateValues" dxfId="194" priority="2299"/>
  </conditionalFormatting>
  <conditionalFormatting sqref="B99:C99">
    <cfRule type="duplicateValues" dxfId="193" priority="2297"/>
    <cfRule type="duplicateValues" dxfId="192" priority="2298"/>
  </conditionalFormatting>
  <conditionalFormatting sqref="B99:C99">
    <cfRule type="duplicateValues" dxfId="191" priority="2296"/>
  </conditionalFormatting>
  <conditionalFormatting sqref="B99:C99">
    <cfRule type="duplicateValues" dxfId="190" priority="2293"/>
    <cfRule type="duplicateValues" dxfId="189" priority="2294"/>
    <cfRule type="duplicateValues" dxfId="188" priority="2295"/>
  </conditionalFormatting>
  <conditionalFormatting sqref="B99:C99">
    <cfRule type="duplicateValues" dxfId="187" priority="2292"/>
  </conditionalFormatting>
  <conditionalFormatting sqref="B99:C99">
    <cfRule type="duplicateValues" dxfId="186" priority="2291"/>
  </conditionalFormatting>
  <conditionalFormatting sqref="AE78">
    <cfRule type="cellIs" dxfId="185" priority="1761" operator="equal">
      <formula>"O"</formula>
    </cfRule>
    <cfRule type="cellIs" dxfId="184" priority="1762" operator="equal">
      <formula>"O"</formula>
    </cfRule>
    <cfRule type="cellIs" dxfId="183" priority="1763" operator="equal">
      <formula>"M+E"</formula>
    </cfRule>
    <cfRule type="cellIs" dxfId="182" priority="1764" operator="equal">
      <formula>"O"</formula>
    </cfRule>
    <cfRule type="cellIs" dxfId="181" priority="1765" operator="equal">
      <formula>"A"</formula>
    </cfRule>
  </conditionalFormatting>
  <conditionalFormatting sqref="CD10:CD101">
    <cfRule type="containsText" dxfId="180" priority="941" operator="containsText" text="Compliance">
      <formula>NOT(ISERROR(SEARCH("Compliance",CD10)))</formula>
    </cfRule>
  </conditionalFormatting>
  <conditionalFormatting sqref="CD10:CD101">
    <cfRule type="containsText" dxfId="179" priority="940" operator="containsText" text="Non Compliance">
      <formula>NOT(ISERROR(SEARCH("Non Compliance",CD10)))</formula>
    </cfRule>
  </conditionalFormatting>
  <conditionalFormatting sqref="U19">
    <cfRule type="cellIs" dxfId="178" priority="711" operator="equal">
      <formula>"M+E"</formula>
    </cfRule>
    <cfRule type="cellIs" dxfId="177" priority="712" operator="equal">
      <formula>"M+N"</formula>
    </cfRule>
    <cfRule type="cellIs" dxfId="176" priority="713" operator="equal">
      <formula>"E+N"</formula>
    </cfRule>
    <cfRule type="cellIs" dxfId="175" priority="714" operator="equal">
      <formula>"A"</formula>
    </cfRule>
  </conditionalFormatting>
  <conditionalFormatting sqref="U19">
    <cfRule type="cellIs" dxfId="174" priority="709" operator="equal">
      <formula>"A"</formula>
    </cfRule>
    <cfRule type="cellIs" dxfId="173" priority="710" operator="equal">
      <formula>"A"</formula>
    </cfRule>
  </conditionalFormatting>
  <conditionalFormatting sqref="U81:AG83 Y89 AG89:AI97 AG81:AI81 AI83 AH82:AI82 W14:W15 W52:W53 Y86:Y87 W88 W91:W92 Y73:Y74 X87 V57:W57 U54:AI56 U58:AI73 U10:AI14 U92:AI101 U84:AH84 U85:AI86 AE80:AI80 U80:AH81 U75:AI79 V75:V86 AA75:AB86 T10:T78 V10:V28 U16:AI52">
    <cfRule type="cellIs" dxfId="172" priority="697" operator="equal">
      <formula>"A"</formula>
    </cfRule>
  </conditionalFormatting>
  <conditionalFormatting sqref="AE81:AF81 U19 W57 V81:V84 U80:AD81 U79:AA79 T10:T84">
    <cfRule type="cellIs" dxfId="171" priority="679" operator="equal">
      <formula>"O"</formula>
    </cfRule>
  </conditionalFormatting>
  <conditionalFormatting sqref="U19">
    <cfRule type="expression" dxfId="170" priority="562">
      <formula>U$9=#REF!</formula>
    </cfRule>
  </conditionalFormatting>
  <conditionalFormatting sqref="AB79:AI79 AG81:AI81 AI83 AH82:AI82 W14:W15 W52:W53 W80:W81 W83 W88 W91:W92 Y73:Y74 Y86:Y87 Y89 V57 U75:AI78 U10:AI14 U58:AI73 U54:AI56 U92:AI101 AI85 AE80:AI80 AB75:AB79 V75:V80 V10:V28 U16:AI52">
    <cfRule type="cellIs" dxfId="169" priority="526" operator="equal">
      <formula>"O"</formula>
    </cfRule>
    <cfRule type="cellIs" dxfId="168" priority="527" operator="equal">
      <formula>"O"</formula>
    </cfRule>
  </conditionalFormatting>
  <conditionalFormatting sqref="Z142:AI1048576 H102:AK141 I127:AX141 I102:AX125 U100:AI100 H8:AX9 V57 Z101:AI101 U98:AC99 Z10:AI99 AA10:AB101">
    <cfRule type="cellIs" dxfId="167" priority="475" operator="equal">
      <formula>"M+E"</formula>
    </cfRule>
  </conditionalFormatting>
  <conditionalFormatting sqref="Y49 V49">
    <cfRule type="cellIs" dxfId="166" priority="474" operator="equal">
      <formula>"E+N"</formula>
    </cfRule>
  </conditionalFormatting>
  <conditionalFormatting sqref="AE81:AF81 W57 V81:V84 U80:AD81 U79:AA79 T10:T90">
    <cfRule type="cellIs" dxfId="165" priority="468" operator="equal">
      <formula>"M+N"</formula>
    </cfRule>
    <cfRule type="cellIs" dxfId="164" priority="469" operator="equal">
      <formula>"E+N"</formula>
    </cfRule>
    <cfRule type="cellIs" dxfId="163" priority="470" operator="equal">
      <formula>"M+E"</formula>
    </cfRule>
  </conditionalFormatting>
  <conditionalFormatting sqref="I127:AX141 I102:AX125 AG81:AI81 W14:W15 W52:W53 W80:W81 W83 W88 W91:W92 Y73:Y74 Y86:Y87 Y89 Y94 AI100:AK100 U8:AX9 I101:AF101 V57 U58:AI73 U54:AI56 U10:AI14 AA54:AA73 AH101:AK1048576 AE80:AI80 U75:AI79 V79:V83 V10:V28 U16:AI52 AH8:AK99 H8:T1048576">
    <cfRule type="cellIs" dxfId="162" priority="396" operator="equal">
      <formula>"E+N"</formula>
    </cfRule>
    <cfRule type="cellIs" dxfId="161" priority="397" operator="equal">
      <formula>"M+E"</formula>
    </cfRule>
  </conditionalFormatting>
  <conditionalFormatting sqref="U15 Z57 AE15 X15 AF87:AI87 Z87:AD87 U53 U88:AG91 AB53 AA87:AB91 U74:AG74 AL8:AX1048576">
    <cfRule type="cellIs" dxfId="160" priority="385" operator="equal">
      <formula>"A"</formula>
    </cfRule>
    <cfRule type="cellIs" dxfId="159" priority="386" operator="equal">
      <formula>"O"</formula>
    </cfRule>
  </conditionalFormatting>
  <conditionalFormatting sqref="Y53 Z87 AB15:AI15 AB74:AI74 AB87:AI91 AB53:AI53 AA57:AI57">
    <cfRule type="cellIs" dxfId="158" priority="380" operator="equal">
      <formula>"DD"</formula>
    </cfRule>
  </conditionalFormatting>
  <conditionalFormatting sqref="I127:AX141 I102:AX125 J14:T14 H14 V87 W57 Y53 Z87 AC74:AI74 AC87:AI91 AC15:AI15 AC57:AI57 AC53:AI53 H8:T13 U8:AX9 I101:AF101 AA57 H15:T1048576 AJ8:AK1048576">
    <cfRule type="cellIs" dxfId="157" priority="378" operator="equal">
      <formula>"O"</formula>
    </cfRule>
    <cfRule type="cellIs" dxfId="156" priority="379" operator="equal">
      <formula>"A"</formula>
    </cfRule>
  </conditionalFormatting>
  <conditionalFormatting sqref="Y142:AI1048576 H127:AX141 H102:AX125 U58:AI73 U54:AI56 U92:AI101 U75:AI86 U39:X93 U10:AI52 T10:T101 Y10:AI98 AY10:AY101">
    <cfRule type="cellIs" dxfId="155" priority="293" operator="equal">
      <formula>"PR"</formula>
    </cfRule>
  </conditionalFormatting>
  <conditionalFormatting sqref="Y53 Z87 AC53:AI53 AC57:AI57 AC74:AI74 AC87:AI91 W52:W53 W88 W91:W92 Y73:Y74 Y86:Y87 Y89 Y94 X87 V57:W57 U58:AI73 U92:AI92 U54:AI56 AA54:AA73 U75:AI86 U10:AI52 T10:T92">
    <cfRule type="cellIs" dxfId="154" priority="260" operator="equal">
      <formula>"O"</formula>
    </cfRule>
    <cfRule type="cellIs" dxfId="153" priority="261" operator="equal">
      <formula>"A"</formula>
    </cfRule>
  </conditionalFormatting>
  <conditionalFormatting sqref="B86:C86">
    <cfRule type="duplicateValues" dxfId="152" priority="29323"/>
  </conditionalFormatting>
  <conditionalFormatting sqref="B86:C86">
    <cfRule type="duplicateValues" dxfId="151" priority="29324"/>
  </conditionalFormatting>
  <conditionalFormatting sqref="B86:C86">
    <cfRule type="duplicateValues" dxfId="150" priority="29325"/>
  </conditionalFormatting>
  <conditionalFormatting sqref="B86:C86">
    <cfRule type="duplicateValues" dxfId="149" priority="29326"/>
    <cfRule type="duplicateValues" dxfId="148" priority="29327"/>
  </conditionalFormatting>
  <conditionalFormatting sqref="B86:C86">
    <cfRule type="duplicateValues" dxfId="147" priority="29328"/>
    <cfRule type="duplicateValues" dxfId="146" priority="29329"/>
    <cfRule type="duplicateValues" dxfId="145" priority="29330"/>
  </conditionalFormatting>
  <conditionalFormatting sqref="B86:C86">
    <cfRule type="duplicateValues" dxfId="144" priority="29331"/>
  </conditionalFormatting>
  <conditionalFormatting sqref="B101:C101 B92:C93 B86:C86 B95:C97">
    <cfRule type="duplicateValues" dxfId="143" priority="29332"/>
    <cfRule type="duplicateValues" dxfId="142" priority="29333"/>
    <cfRule type="duplicateValues" dxfId="141" priority="29334"/>
  </conditionalFormatting>
  <conditionalFormatting sqref="B101:C101 B92:C93 B86:C86 B95:C97">
    <cfRule type="duplicateValues" dxfId="140" priority="29353"/>
  </conditionalFormatting>
  <conditionalFormatting sqref="B101:C101 B92:C93 B86:C86 B95:C97">
    <cfRule type="duplicateValues" dxfId="139" priority="29360"/>
    <cfRule type="duplicateValues" dxfId="138" priority="29361"/>
  </conditionalFormatting>
  <conditionalFormatting sqref="B101:C101 B92:C93 B86:C86 B95:C97">
    <cfRule type="duplicateValues" dxfId="137" priority="29374"/>
  </conditionalFormatting>
  <conditionalFormatting sqref="B101:C101 B92:C93 B86:C86 B95:C97">
    <cfRule type="duplicateValues" dxfId="136" priority="29381"/>
    <cfRule type="duplicateValues" dxfId="135" priority="29382"/>
    <cfRule type="duplicateValues" dxfId="134" priority="29383"/>
  </conditionalFormatting>
  <conditionalFormatting sqref="B101:C101 B92:C93 B86:C86 B95:C97">
    <cfRule type="duplicateValues" dxfId="133" priority="29402"/>
  </conditionalFormatting>
  <conditionalFormatting sqref="B101:C101 B92:C93 B86:C86 B95:C97">
    <cfRule type="duplicateValues" dxfId="132" priority="29409"/>
  </conditionalFormatting>
  <conditionalFormatting sqref="B94:C94 B98:C98 B80:C80">
    <cfRule type="duplicateValues" dxfId="131" priority="29416"/>
    <cfRule type="duplicateValues" dxfId="130" priority="29417"/>
  </conditionalFormatting>
  <conditionalFormatting sqref="B94:C94 B98:C98 B80:C80">
    <cfRule type="duplicateValues" dxfId="129" priority="29422"/>
  </conditionalFormatting>
  <conditionalFormatting sqref="B94:C94 B98:C98 B80:C80">
    <cfRule type="duplicateValues" dxfId="128" priority="29425"/>
    <cfRule type="duplicateValues" dxfId="127" priority="29426"/>
    <cfRule type="duplicateValues" dxfId="126" priority="29427"/>
  </conditionalFormatting>
  <conditionalFormatting sqref="B94:C94 B98:C98 B80:C80">
    <cfRule type="duplicateValues" dxfId="125" priority="29434"/>
  </conditionalFormatting>
  <conditionalFormatting sqref="B94:C94 B98:C98 B80:C80">
    <cfRule type="duplicateValues" dxfId="124" priority="29437"/>
  </conditionalFormatting>
  <conditionalFormatting sqref="B94:C94 B98:C98 B80:C80">
    <cfRule type="duplicateValues" dxfId="123" priority="29440"/>
  </conditionalFormatting>
  <conditionalFormatting sqref="B94:C94 B98:C98 B80:C80">
    <cfRule type="duplicateValues" dxfId="122" priority="29443"/>
    <cfRule type="duplicateValues" dxfId="121" priority="29444"/>
    <cfRule type="duplicateValues" dxfId="120" priority="29445"/>
  </conditionalFormatting>
  <conditionalFormatting sqref="B92:C94 B98:C98 B85:C86 B80:C80 B77:C78">
    <cfRule type="duplicateValues" dxfId="119" priority="29452"/>
  </conditionalFormatting>
  <conditionalFormatting sqref="B92:C94 B97:C98 B77:C77 B85:C85 B80:C80">
    <cfRule type="duplicateValues" dxfId="118" priority="29458"/>
  </conditionalFormatting>
  <conditionalFormatting sqref="B92:C94 B85:C85 B80:C80 B97:C98 B77:C77">
    <cfRule type="duplicateValues" dxfId="117" priority="29463"/>
  </conditionalFormatting>
  <conditionalFormatting sqref="B98:C98 B85:C86 B83 B80:C80 B76:C78 B92:C96">
    <cfRule type="duplicateValues" dxfId="116" priority="29482"/>
  </conditionalFormatting>
  <conditionalFormatting sqref="B92:C1048576 B8:C9 B83 B76:C81 B85:C86">
    <cfRule type="duplicateValues" dxfId="115" priority="29488"/>
  </conditionalFormatting>
  <conditionalFormatting sqref="B92:C101 B83 B76:C81 B85:C86">
    <cfRule type="duplicateValues" dxfId="114" priority="29691"/>
  </conditionalFormatting>
  <conditionalFormatting sqref="B92:C101 B83 B76:C81 B85:C86">
    <cfRule type="duplicateValues" dxfId="113" priority="29696"/>
  </conditionalFormatting>
  <conditionalFormatting sqref="B92:C101 B83 B76:C81 B85:C86">
    <cfRule type="duplicateValues" dxfId="112" priority="29701"/>
    <cfRule type="duplicateValues" dxfId="111" priority="29702"/>
  </conditionalFormatting>
  <conditionalFormatting sqref="B92:C101 B83 B76:C81 B85:C86">
    <cfRule type="duplicateValues" dxfId="110" priority="29711"/>
    <cfRule type="duplicateValues" dxfId="109" priority="29712"/>
  </conditionalFormatting>
  <conditionalFormatting sqref="B92:C101 B83 B76:C81 B85:C86">
    <cfRule type="duplicateValues" dxfId="108" priority="29721"/>
  </conditionalFormatting>
  <conditionalFormatting sqref="B92:C101 B83 B76:C81 B85:C86">
    <cfRule type="duplicateValues" dxfId="107" priority="29726"/>
    <cfRule type="duplicateValues" dxfId="106" priority="29727"/>
    <cfRule type="duplicateValues" dxfId="105" priority="29728"/>
  </conditionalFormatting>
  <conditionalFormatting sqref="B92:C101 B83 B76:C81 B85:C86">
    <cfRule type="duplicateValues" dxfId="104" priority="29741"/>
    <cfRule type="duplicateValues" dxfId="103" priority="29742"/>
    <cfRule type="duplicateValues" dxfId="102" priority="29743"/>
  </conditionalFormatting>
  <conditionalFormatting sqref="B92:C101 B83 B76:C81 B85:C86">
    <cfRule type="duplicateValues" dxfId="101" priority="29756"/>
  </conditionalFormatting>
  <conditionalFormatting sqref="B10:B75">
    <cfRule type="duplicateValues" dxfId="100" priority="29850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topLeftCell="B1" workbookViewId="0">
      <selection activeCell="BZ10" sqref="BZ10"/>
    </sheetView>
  </sheetViews>
  <sheetFormatPr defaultColWidth="4.140625" defaultRowHeight="15" x14ac:dyDescent="0.25"/>
  <cols>
    <col min="1" max="1" width="8.28515625" bestFit="1" customWidth="1"/>
    <col min="2" max="2" width="10.5703125" customWidth="1"/>
    <col min="3" max="3" width="24.5703125" customWidth="1"/>
    <col min="4" max="4" width="20.42578125" hidden="1" customWidth="1"/>
    <col min="5" max="5" width="10.42578125" customWidth="1"/>
    <col min="6" max="6" width="7.85546875" hidden="1" customWidth="1"/>
    <col min="7" max="7" width="4" hidden="1" customWidth="1"/>
    <col min="8" max="20" width="4.140625" hidden="1" customWidth="1"/>
    <col min="21" max="22" width="4" customWidth="1"/>
    <col min="23" max="23" width="4" style="94" customWidth="1"/>
    <col min="24" max="24" width="4.7109375" style="94" customWidth="1"/>
    <col min="25" max="25" width="4" style="94" customWidth="1"/>
    <col min="26" max="26" width="4" customWidth="1"/>
    <col min="27" max="27" width="4" style="118" customWidth="1"/>
    <col min="28" max="35" width="4" customWidth="1"/>
    <col min="36" max="36" width="4.140625" customWidth="1"/>
    <col min="37" max="37" width="3.85546875" customWidth="1"/>
    <col min="38" max="50" width="4.140625" customWidth="1"/>
    <col min="51" max="51" width="7" hidden="1" customWidth="1"/>
    <col min="52" max="65" width="4.140625" hidden="1" customWidth="1"/>
    <col min="66" max="66" width="12.5703125" hidden="1" customWidth="1"/>
    <col min="67" max="67" width="11.85546875" hidden="1" customWidth="1"/>
    <col min="68" max="71" width="7.85546875" hidden="1" customWidth="1"/>
    <col min="72" max="72" width="4.140625" hidden="1" customWidth="1"/>
    <col min="73" max="73" width="7.85546875" hidden="1" customWidth="1"/>
    <col min="74" max="75" width="4.140625" hidden="1" customWidth="1"/>
    <col min="76" max="76" width="4.140625" customWidth="1"/>
    <col min="77" max="77" width="7.85546875" customWidth="1"/>
    <col min="78" max="78" width="5.5703125" customWidth="1"/>
    <col min="79" max="79" width="7.85546875" customWidth="1"/>
    <col min="80" max="81" width="4.140625" customWidth="1"/>
    <col min="82" max="82" width="26" bestFit="1" customWidth="1"/>
    <col min="83" max="83" width="7.85546875" customWidth="1"/>
  </cols>
  <sheetData>
    <row r="1" spans="1:83" x14ac:dyDescent="0.25">
      <c r="B1" s="142" t="s">
        <v>299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</row>
    <row r="2" spans="1:83" x14ac:dyDescent="0.25">
      <c r="B2" s="142" t="s">
        <v>300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</row>
    <row r="3" spans="1:83" x14ac:dyDescent="0.25">
      <c r="B3" s="142" t="s">
        <v>306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</row>
    <row r="4" spans="1:83" x14ac:dyDescent="0.25">
      <c r="B4" s="119" t="s">
        <v>301</v>
      </c>
      <c r="C4" s="119"/>
      <c r="D4" s="119"/>
      <c r="E4" s="119">
        <v>26</v>
      </c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20"/>
      <c r="T4" s="20"/>
      <c r="U4" s="147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9"/>
    </row>
    <row r="5" spans="1:83" x14ac:dyDescent="0.25">
      <c r="B5" s="144" t="s">
        <v>302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</row>
    <row r="6" spans="1:83" ht="15" customHeight="1" x14ac:dyDescent="0.25">
      <c r="B6" s="145" t="s">
        <v>303</v>
      </c>
      <c r="C6" s="145"/>
      <c r="D6" s="145"/>
      <c r="E6" s="145"/>
      <c r="F6" s="146" t="s">
        <v>305</v>
      </c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</row>
    <row r="7" spans="1:83" x14ac:dyDescent="0.25">
      <c r="B7" s="145"/>
      <c r="C7" s="145"/>
      <c r="D7" s="145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</row>
    <row r="8" spans="1:83" ht="56.25" customHeight="1" x14ac:dyDescent="0.25">
      <c r="A8" s="117" t="s">
        <v>49</v>
      </c>
      <c r="B8" s="2" t="s">
        <v>46</v>
      </c>
      <c r="C8" s="2" t="s">
        <v>103</v>
      </c>
      <c r="D8" s="71" t="s">
        <v>104</v>
      </c>
      <c r="E8" s="2" t="s">
        <v>48</v>
      </c>
      <c r="F8" s="117" t="s">
        <v>106</v>
      </c>
      <c r="G8" s="117" t="s">
        <v>0</v>
      </c>
      <c r="H8" s="69">
        <v>45065</v>
      </c>
      <c r="I8" s="69">
        <v>45066</v>
      </c>
      <c r="J8" s="69">
        <v>45067</v>
      </c>
      <c r="K8" s="69">
        <v>45068</v>
      </c>
      <c r="L8" s="69">
        <v>45069</v>
      </c>
      <c r="M8" s="69">
        <v>45070</v>
      </c>
      <c r="N8" s="69">
        <v>45071</v>
      </c>
      <c r="O8" s="69">
        <v>45072</v>
      </c>
      <c r="P8" s="69">
        <v>45073</v>
      </c>
      <c r="Q8" s="69">
        <v>45074</v>
      </c>
      <c r="R8" s="69">
        <v>45075</v>
      </c>
      <c r="S8" s="69">
        <v>45076</v>
      </c>
      <c r="T8" s="69">
        <v>45077</v>
      </c>
      <c r="U8" s="69">
        <v>45078</v>
      </c>
      <c r="V8" s="69">
        <v>45079</v>
      </c>
      <c r="W8" s="69">
        <v>45080</v>
      </c>
      <c r="X8" s="69">
        <v>45081</v>
      </c>
      <c r="Y8" s="69">
        <v>45082</v>
      </c>
      <c r="Z8" s="69">
        <v>45083</v>
      </c>
      <c r="AA8" s="69">
        <v>45084</v>
      </c>
      <c r="AB8" s="69">
        <v>45085</v>
      </c>
      <c r="AC8" s="69">
        <v>45086</v>
      </c>
      <c r="AD8" s="69">
        <v>45087</v>
      </c>
      <c r="AE8" s="69">
        <v>45088</v>
      </c>
      <c r="AF8" s="69">
        <v>45089</v>
      </c>
      <c r="AG8" s="69">
        <v>45090</v>
      </c>
      <c r="AH8" s="69">
        <v>45091</v>
      </c>
      <c r="AI8" s="69">
        <v>45092</v>
      </c>
      <c r="AJ8" s="69">
        <v>45093</v>
      </c>
      <c r="AK8" s="69">
        <v>45094</v>
      </c>
      <c r="AL8" s="69">
        <v>45095</v>
      </c>
      <c r="AM8" s="69">
        <v>45096</v>
      </c>
      <c r="AN8" s="69">
        <v>45097</v>
      </c>
      <c r="AO8" s="69">
        <v>45098</v>
      </c>
      <c r="AP8" s="69">
        <v>45099</v>
      </c>
      <c r="AQ8" s="69">
        <v>45100</v>
      </c>
      <c r="AR8" s="69">
        <v>45101</v>
      </c>
      <c r="AS8" s="69">
        <v>45102</v>
      </c>
      <c r="AT8" s="69">
        <v>45103</v>
      </c>
      <c r="AU8" s="69">
        <v>45104</v>
      </c>
      <c r="AV8" s="69">
        <v>45105</v>
      </c>
      <c r="AW8" s="69">
        <v>45106</v>
      </c>
      <c r="AX8" s="69">
        <v>45107</v>
      </c>
      <c r="AY8" s="3" t="s">
        <v>1</v>
      </c>
      <c r="AZ8" s="3" t="s">
        <v>2</v>
      </c>
      <c r="BA8" s="3" t="s">
        <v>3</v>
      </c>
      <c r="BB8" s="3" t="s">
        <v>4</v>
      </c>
      <c r="BC8" s="3" t="s">
        <v>5</v>
      </c>
      <c r="BD8" s="3" t="s">
        <v>6</v>
      </c>
      <c r="BE8" s="3" t="s">
        <v>7</v>
      </c>
      <c r="BF8" s="3" t="s">
        <v>8</v>
      </c>
      <c r="BG8" s="3" t="s">
        <v>9</v>
      </c>
      <c r="BH8" s="3" t="s">
        <v>10</v>
      </c>
      <c r="BI8" s="3" t="s">
        <v>11</v>
      </c>
      <c r="BJ8" s="3" t="s">
        <v>12</v>
      </c>
      <c r="BK8" s="3" t="s">
        <v>13</v>
      </c>
      <c r="BL8" s="3" t="s">
        <v>76</v>
      </c>
      <c r="BM8" s="3" t="s">
        <v>77</v>
      </c>
      <c r="BN8" s="74" t="s">
        <v>108</v>
      </c>
      <c r="BO8" s="47" t="s">
        <v>107</v>
      </c>
      <c r="BP8" s="48" t="s">
        <v>14</v>
      </c>
      <c r="BQ8" s="48" t="s">
        <v>15</v>
      </c>
      <c r="BR8" s="49" t="s">
        <v>16</v>
      </c>
      <c r="BS8" s="49" t="s">
        <v>85</v>
      </c>
      <c r="BT8" s="117" t="s">
        <v>17</v>
      </c>
      <c r="BU8" s="5" t="s">
        <v>18</v>
      </c>
      <c r="BV8" s="5" t="s">
        <v>19</v>
      </c>
      <c r="BW8" s="6" t="s">
        <v>20</v>
      </c>
      <c r="BX8" s="6" t="s">
        <v>21</v>
      </c>
      <c r="BY8" s="6" t="s">
        <v>22</v>
      </c>
      <c r="BZ8" s="5" t="s">
        <v>23</v>
      </c>
      <c r="CA8" s="5" t="s">
        <v>19</v>
      </c>
      <c r="CB8" s="37" t="s">
        <v>51</v>
      </c>
      <c r="CC8" s="37" t="s">
        <v>53</v>
      </c>
      <c r="CD8" s="37" t="s">
        <v>236</v>
      </c>
    </row>
    <row r="9" spans="1:83" x14ac:dyDescent="0.25">
      <c r="A9" s="7"/>
      <c r="B9" s="8"/>
      <c r="C9" s="8"/>
      <c r="D9" s="8"/>
      <c r="E9" s="8"/>
      <c r="F9" s="9"/>
      <c r="G9" s="10"/>
      <c r="H9" s="75" t="s">
        <v>84</v>
      </c>
      <c r="I9" s="75" t="s">
        <v>81</v>
      </c>
      <c r="J9" s="75" t="s">
        <v>79</v>
      </c>
      <c r="K9" s="75" t="s">
        <v>78</v>
      </c>
      <c r="L9" s="75" t="s">
        <v>80</v>
      </c>
      <c r="M9" s="75" t="s">
        <v>83</v>
      </c>
      <c r="N9" s="75" t="s">
        <v>82</v>
      </c>
      <c r="O9" s="75" t="s">
        <v>84</v>
      </c>
      <c r="P9" s="75" t="s">
        <v>81</v>
      </c>
      <c r="Q9" s="75" t="s">
        <v>79</v>
      </c>
      <c r="R9" s="75" t="s">
        <v>78</v>
      </c>
      <c r="S9" s="75" t="s">
        <v>80</v>
      </c>
      <c r="T9" s="75" t="s">
        <v>83</v>
      </c>
      <c r="U9" s="75" t="s">
        <v>82</v>
      </c>
      <c r="V9" s="75" t="s">
        <v>84</v>
      </c>
      <c r="W9" s="75" t="s">
        <v>81</v>
      </c>
      <c r="X9" s="75" t="s">
        <v>79</v>
      </c>
      <c r="Y9" s="75" t="s">
        <v>78</v>
      </c>
      <c r="Z9" s="75" t="s">
        <v>80</v>
      </c>
      <c r="AA9" s="75" t="s">
        <v>83</v>
      </c>
      <c r="AB9" s="75" t="s">
        <v>82</v>
      </c>
      <c r="AC9" s="75" t="s">
        <v>84</v>
      </c>
      <c r="AD9" s="75" t="s">
        <v>81</v>
      </c>
      <c r="AE9" s="75" t="s">
        <v>79</v>
      </c>
      <c r="AF9" s="75" t="s">
        <v>78</v>
      </c>
      <c r="AG9" s="75" t="s">
        <v>80</v>
      </c>
      <c r="AH9" s="75" t="s">
        <v>83</v>
      </c>
      <c r="AI9" s="75" t="s">
        <v>82</v>
      </c>
      <c r="AJ9" s="75" t="s">
        <v>84</v>
      </c>
      <c r="AK9" s="75" t="s">
        <v>81</v>
      </c>
      <c r="AL9" s="75" t="s">
        <v>79</v>
      </c>
      <c r="AM9" s="75" t="s">
        <v>78</v>
      </c>
      <c r="AN9" s="75" t="s">
        <v>80</v>
      </c>
      <c r="AO9" s="75" t="s">
        <v>83</v>
      </c>
      <c r="AP9" s="75" t="s">
        <v>82</v>
      </c>
      <c r="AQ9" s="75" t="s">
        <v>84</v>
      </c>
      <c r="AR9" s="75" t="s">
        <v>81</v>
      </c>
      <c r="AS9" s="75" t="s">
        <v>79</v>
      </c>
      <c r="AT9" s="75" t="s">
        <v>78</v>
      </c>
      <c r="AU9" s="75" t="s">
        <v>80</v>
      </c>
      <c r="AV9" s="75" t="s">
        <v>83</v>
      </c>
      <c r="AW9" s="75" t="s">
        <v>82</v>
      </c>
      <c r="AX9" s="75" t="s">
        <v>84</v>
      </c>
      <c r="AY9" s="115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 t="s">
        <v>24</v>
      </c>
      <c r="BK9" s="11"/>
      <c r="BL9" s="46">
        <f>SUM(BL10:BL13)</f>
        <v>0</v>
      </c>
      <c r="BM9" s="46">
        <f>SUM(BM10:BM13)</f>
        <v>0</v>
      </c>
      <c r="BN9" s="12">
        <f>SUM(BN10:BN13)</f>
        <v>86</v>
      </c>
      <c r="BO9" s="4"/>
      <c r="BP9" s="12">
        <f>SUM(BP10:BP13)</f>
        <v>99</v>
      </c>
      <c r="BQ9" s="12">
        <f>SUM(BQ10:BQ13)</f>
        <v>5</v>
      </c>
      <c r="BR9" s="12">
        <f>SUM(BR10:BR13)</f>
        <v>0</v>
      </c>
      <c r="BS9" s="12">
        <f>SUM(BS10:BS13)</f>
        <v>0</v>
      </c>
      <c r="BT9" s="4"/>
      <c r="BU9" s="4"/>
      <c r="BV9" s="4"/>
      <c r="BW9" s="4"/>
      <c r="BX9" s="4"/>
      <c r="BY9" s="4"/>
      <c r="BZ9" s="4"/>
      <c r="CA9" s="4"/>
    </row>
    <row r="10" spans="1:83" ht="15.75" x14ac:dyDescent="0.25">
      <c r="A10" s="8">
        <v>1</v>
      </c>
      <c r="B10" s="134" t="s">
        <v>119</v>
      </c>
      <c r="C10" s="129" t="s">
        <v>120</v>
      </c>
      <c r="D10" s="73"/>
      <c r="E10" s="20" t="s">
        <v>235</v>
      </c>
      <c r="F10" s="72"/>
      <c r="G10" s="8"/>
      <c r="H10" s="20" t="s">
        <v>25</v>
      </c>
      <c r="I10" s="20" t="s">
        <v>25</v>
      </c>
      <c r="J10" s="20" t="s">
        <v>29</v>
      </c>
      <c r="K10" s="20" t="s">
        <v>24</v>
      </c>
      <c r="L10" s="20" t="s">
        <v>25</v>
      </c>
      <c r="M10" s="20" t="s">
        <v>29</v>
      </c>
      <c r="N10" s="20" t="s">
        <v>25</v>
      </c>
      <c r="O10" s="20" t="s">
        <v>25</v>
      </c>
      <c r="P10" s="20" t="s">
        <v>25</v>
      </c>
      <c r="Q10" s="20" t="s">
        <v>29</v>
      </c>
      <c r="R10" s="90" t="s">
        <v>25</v>
      </c>
      <c r="S10" s="90" t="s">
        <v>24</v>
      </c>
      <c r="T10" s="90" t="s">
        <v>25</v>
      </c>
      <c r="U10" s="116" t="s">
        <v>25</v>
      </c>
      <c r="V10" s="80" t="s">
        <v>25</v>
      </c>
      <c r="W10" s="91" t="s">
        <v>29</v>
      </c>
      <c r="X10" s="92" t="s">
        <v>25</v>
      </c>
      <c r="Y10" s="40" t="s">
        <v>29</v>
      </c>
      <c r="Z10" s="20" t="s">
        <v>25</v>
      </c>
      <c r="AA10" s="20" t="s">
        <v>24</v>
      </c>
      <c r="AB10" s="20" t="s">
        <v>25</v>
      </c>
      <c r="AC10" s="20" t="s">
        <v>25</v>
      </c>
      <c r="AD10" s="20" t="s">
        <v>25</v>
      </c>
      <c r="AE10" s="20" t="s">
        <v>25</v>
      </c>
      <c r="AF10" s="20" t="s">
        <v>25</v>
      </c>
      <c r="AG10" s="20" t="s">
        <v>24</v>
      </c>
      <c r="AH10" s="44" t="s">
        <v>25</v>
      </c>
      <c r="AI10" s="20" t="s">
        <v>25</v>
      </c>
      <c r="AJ10" s="44" t="s">
        <v>25</v>
      </c>
      <c r="AK10" s="20" t="s">
        <v>25</v>
      </c>
      <c r="AL10" s="20" t="s">
        <v>25</v>
      </c>
      <c r="AM10" s="20" t="s">
        <v>25</v>
      </c>
      <c r="AN10" s="20" t="s">
        <v>24</v>
      </c>
      <c r="AO10" s="20" t="s">
        <v>25</v>
      </c>
      <c r="AP10" s="20" t="s">
        <v>25</v>
      </c>
      <c r="AQ10" s="20" t="s">
        <v>25</v>
      </c>
      <c r="AR10" s="20" t="s">
        <v>25</v>
      </c>
      <c r="AS10" s="20" t="s">
        <v>24</v>
      </c>
      <c r="AT10" s="20" t="s">
        <v>25</v>
      </c>
      <c r="AU10" s="20" t="s">
        <v>25</v>
      </c>
      <c r="AV10" s="20" t="s">
        <v>25</v>
      </c>
      <c r="AW10" s="20" t="s">
        <v>25</v>
      </c>
      <c r="AX10" s="20" t="s">
        <v>25</v>
      </c>
      <c r="AY10" s="77">
        <f t="shared" ref="AY10:AY11" si="0">COUNTIF(U10:AX10,"M")</f>
        <v>24</v>
      </c>
      <c r="AZ10" s="8">
        <f t="shared" ref="AZ10:AZ11" si="1">COUNTIF(U10:AX10,"E")</f>
        <v>0</v>
      </c>
      <c r="BA10" s="8">
        <f t="shared" ref="BA10:BA11" si="2">COUNTIF(U10:AX10,"N")</f>
        <v>0</v>
      </c>
      <c r="BB10" s="8">
        <f t="shared" ref="BB10:BB11" si="3">COUNTIF(U10:AX10,"G")</f>
        <v>0</v>
      </c>
      <c r="BC10" s="8">
        <f t="shared" ref="BC10:BC11" si="4">COUNTIF(U10:AX10,"C/O")*1</f>
        <v>0</v>
      </c>
      <c r="BD10" s="8">
        <f t="shared" ref="BD10:BD11" si="5">COUNTIF(U10:AX10,"M+E")*1</f>
        <v>2</v>
      </c>
      <c r="BE10" s="8">
        <f t="shared" ref="BE10:BE11" si="6">COUNTIF(U10:AX10,"M+N")*1</f>
        <v>0</v>
      </c>
      <c r="BF10" s="8">
        <f t="shared" ref="BF10:BF11" si="7">COUNTIF(U10:AX10,"E+N")*1</f>
        <v>0</v>
      </c>
      <c r="BG10" s="8">
        <f t="shared" ref="BG10:BG11" si="8">COUNTIF(U10:AX10,"N+M")*1</f>
        <v>0</v>
      </c>
      <c r="BH10" s="14">
        <f t="shared" ref="BH10:BH11" si="9">COUNTIF(U10:AX10,"P/O")+COUNTIF(U10:AX10,"M/O")+COUNTIF(U10:AX10,"E/O")+COUNTIF(U10:AX10,"N/O")+COUNTIF(U10:AX10,"G/O")</f>
        <v>0</v>
      </c>
      <c r="BI10" s="14">
        <f t="shared" ref="BI10:BI11" si="10">COUNTIF(U10:AX10,"DD/O")*2</f>
        <v>0</v>
      </c>
      <c r="BJ10" s="8">
        <f t="shared" ref="BJ10:BJ11" si="11">COUNTIF(U10:AX10,"O")</f>
        <v>4</v>
      </c>
      <c r="BK10" s="8">
        <f t="shared" ref="BK10:BK11" si="12">COUNTIF(U10:AX10,"A")</f>
        <v>0</v>
      </c>
      <c r="BL10" s="14">
        <f t="shared" ref="BL10:BL11" si="13">COUNTIF(U10:AX10,"P/GH")+COUNTIF(U10:AX10,"M/GH")+COUNTIF(U10:AX10,"E/GH")+COUNTIF(U10:AX10,"N/GH")+COUNTIF(U10:AX10,"G/GH")</f>
        <v>0</v>
      </c>
      <c r="BM10" s="8">
        <f t="shared" ref="BM10:BM11" si="14">COUNTIF(U10:AX10,"GH")*1</f>
        <v>0</v>
      </c>
      <c r="BN10" s="15">
        <f t="shared" ref="BN10:BN11" si="15">SUM(AY10:BG10)+BL10</f>
        <v>26</v>
      </c>
      <c r="BO10" s="18">
        <f t="shared" ref="BO10:BO11" si="16">BP10-BN10</f>
        <v>4</v>
      </c>
      <c r="BP10" s="16">
        <f t="shared" ref="BP10:BP11" si="17">BN10+BH10+BI10+BJ10</f>
        <v>30</v>
      </c>
      <c r="BQ10" s="16">
        <f t="shared" ref="BQ10:BQ11" si="18">BD10+BE10+BF10+BG10+BH10</f>
        <v>2</v>
      </c>
      <c r="BR10" s="16">
        <f t="shared" ref="BR10:BR11" si="19">BI10</f>
        <v>0</v>
      </c>
      <c r="BS10" s="16">
        <f t="shared" ref="BS10:BS11" si="20">BM10+BL10</f>
        <v>0</v>
      </c>
      <c r="BT10" s="17"/>
      <c r="BU10" s="17"/>
      <c r="BV10" s="18">
        <f t="shared" ref="BV10:BV11" si="21">BU10-BP10</f>
        <v>-30</v>
      </c>
      <c r="BW10" s="4"/>
      <c r="BX10" s="140">
        <f t="shared" ref="BX10:BX11" si="22">(BQ10+BR10*2)*8</f>
        <v>16</v>
      </c>
      <c r="BY10" s="4">
        <f t="shared" ref="BY10:BY11" si="23">BX10*BW10</f>
        <v>0</v>
      </c>
      <c r="BZ10" s="4"/>
      <c r="CA10" s="4">
        <f t="shared" ref="CA10:CA11" si="24">BZ10-BY10</f>
        <v>0</v>
      </c>
      <c r="CD10" s="70">
        <f t="shared" ref="CD10:CD11" si="25">(BN10/6)-BO10</f>
        <v>0.33333333333333304</v>
      </c>
      <c r="CE10" s="36"/>
    </row>
    <row r="11" spans="1:83" ht="15.75" x14ac:dyDescent="0.25">
      <c r="A11" s="8">
        <v>2</v>
      </c>
      <c r="B11" s="134" t="s">
        <v>135</v>
      </c>
      <c r="C11" s="129" t="s">
        <v>136</v>
      </c>
      <c r="D11" s="73"/>
      <c r="E11" s="20" t="s">
        <v>110</v>
      </c>
      <c r="F11" s="72"/>
      <c r="G11" s="8"/>
      <c r="H11" s="20" t="s">
        <v>27</v>
      </c>
      <c r="I11" s="20" t="s">
        <v>25</v>
      </c>
      <c r="J11" s="20" t="s">
        <v>25</v>
      </c>
      <c r="K11" s="20" t="s">
        <v>25</v>
      </c>
      <c r="L11" s="20" t="s">
        <v>24</v>
      </c>
      <c r="M11" s="20" t="s">
        <v>25</v>
      </c>
      <c r="N11" s="20" t="s">
        <v>25</v>
      </c>
      <c r="O11" s="20" t="s">
        <v>27</v>
      </c>
      <c r="P11" s="20" t="s">
        <v>28</v>
      </c>
      <c r="Q11" s="20" t="s">
        <v>27</v>
      </c>
      <c r="R11" s="90" t="s">
        <v>27</v>
      </c>
      <c r="S11" s="90" t="s">
        <v>24</v>
      </c>
      <c r="T11" s="90" t="s">
        <v>25</v>
      </c>
      <c r="U11" s="80" t="s">
        <v>25</v>
      </c>
      <c r="V11" s="80" t="s">
        <v>25</v>
      </c>
      <c r="W11" s="91" t="s">
        <v>25</v>
      </c>
      <c r="X11" s="91" t="s">
        <v>25</v>
      </c>
      <c r="Y11" s="91" t="s">
        <v>25</v>
      </c>
      <c r="Z11" s="80" t="s">
        <v>27</v>
      </c>
      <c r="AA11" s="80" t="s">
        <v>24</v>
      </c>
      <c r="AB11" s="80" t="s">
        <v>27</v>
      </c>
      <c r="AC11" s="80" t="s">
        <v>25</v>
      </c>
      <c r="AD11" s="80" t="s">
        <v>25</v>
      </c>
      <c r="AE11" s="80" t="s">
        <v>25</v>
      </c>
      <c r="AF11" s="80" t="s">
        <v>25</v>
      </c>
      <c r="AG11" s="80" t="s">
        <v>24</v>
      </c>
      <c r="AH11" s="76" t="s">
        <v>27</v>
      </c>
      <c r="AI11" s="75" t="s">
        <v>27</v>
      </c>
      <c r="AJ11" s="44" t="s">
        <v>27</v>
      </c>
      <c r="AK11" s="20" t="s">
        <v>27</v>
      </c>
      <c r="AL11" s="20" t="s">
        <v>25</v>
      </c>
      <c r="AM11" s="40" t="s">
        <v>29</v>
      </c>
      <c r="AN11" s="20" t="s">
        <v>24</v>
      </c>
      <c r="AO11" s="20" t="s">
        <v>27</v>
      </c>
      <c r="AP11" s="20" t="s">
        <v>25</v>
      </c>
      <c r="AQ11" s="20" t="s">
        <v>27</v>
      </c>
      <c r="AR11" s="20" t="s">
        <v>27</v>
      </c>
      <c r="AS11" s="20" t="s">
        <v>27</v>
      </c>
      <c r="AT11" s="20" t="s">
        <v>27</v>
      </c>
      <c r="AU11" s="20" t="s">
        <v>25</v>
      </c>
      <c r="AV11" s="20" t="s">
        <v>24</v>
      </c>
      <c r="AW11" s="20" t="s">
        <v>27</v>
      </c>
      <c r="AX11" s="20" t="s">
        <v>27</v>
      </c>
      <c r="AY11" s="77">
        <f t="shared" si="0"/>
        <v>12</v>
      </c>
      <c r="AZ11" s="8">
        <f t="shared" si="1"/>
        <v>13</v>
      </c>
      <c r="BA11" s="8">
        <f t="shared" si="2"/>
        <v>0</v>
      </c>
      <c r="BB11" s="8">
        <f t="shared" si="3"/>
        <v>0</v>
      </c>
      <c r="BC11" s="8">
        <f t="shared" si="4"/>
        <v>0</v>
      </c>
      <c r="BD11" s="8">
        <f t="shared" si="5"/>
        <v>1</v>
      </c>
      <c r="BE11" s="8">
        <f t="shared" si="6"/>
        <v>0</v>
      </c>
      <c r="BF11" s="8">
        <f t="shared" si="7"/>
        <v>0</v>
      </c>
      <c r="BG11" s="8">
        <f t="shared" si="8"/>
        <v>0</v>
      </c>
      <c r="BH11" s="14">
        <f t="shared" si="9"/>
        <v>0</v>
      </c>
      <c r="BI11" s="14">
        <f t="shared" si="10"/>
        <v>0</v>
      </c>
      <c r="BJ11" s="8">
        <f t="shared" si="11"/>
        <v>4</v>
      </c>
      <c r="BK11" s="8">
        <f t="shared" si="12"/>
        <v>0</v>
      </c>
      <c r="BL11" s="14">
        <f t="shared" si="13"/>
        <v>0</v>
      </c>
      <c r="BM11" s="8">
        <f t="shared" si="14"/>
        <v>0</v>
      </c>
      <c r="BN11" s="15">
        <f t="shared" si="15"/>
        <v>26</v>
      </c>
      <c r="BO11" s="18">
        <f t="shared" si="16"/>
        <v>4</v>
      </c>
      <c r="BP11" s="16">
        <f t="shared" si="17"/>
        <v>30</v>
      </c>
      <c r="BQ11" s="16">
        <f t="shared" si="18"/>
        <v>1</v>
      </c>
      <c r="BR11" s="16">
        <f t="shared" si="19"/>
        <v>0</v>
      </c>
      <c r="BS11" s="16">
        <f t="shared" si="20"/>
        <v>0</v>
      </c>
      <c r="BT11" s="17"/>
      <c r="BU11" s="17"/>
      <c r="BV11" s="18">
        <f t="shared" si="21"/>
        <v>-30</v>
      </c>
      <c r="BW11" s="4"/>
      <c r="BX11" s="140">
        <f t="shared" si="22"/>
        <v>8</v>
      </c>
      <c r="BY11" s="4">
        <f t="shared" si="23"/>
        <v>0</v>
      </c>
      <c r="BZ11" s="4"/>
      <c r="CA11" s="4">
        <f t="shared" si="24"/>
        <v>0</v>
      </c>
      <c r="CD11" s="70">
        <f t="shared" si="25"/>
        <v>0.33333333333333304</v>
      </c>
    </row>
    <row r="12" spans="1:83" x14ac:dyDescent="0.25">
      <c r="A12" s="8">
        <v>3</v>
      </c>
      <c r="B12" s="134" t="s">
        <v>238</v>
      </c>
      <c r="C12" s="134" t="s">
        <v>237</v>
      </c>
      <c r="D12" s="73"/>
      <c r="E12" s="13" t="s">
        <v>235</v>
      </c>
      <c r="F12" s="72"/>
      <c r="G12" s="13"/>
      <c r="H12" s="20" t="s">
        <v>25</v>
      </c>
      <c r="I12" s="20" t="s">
        <v>29</v>
      </c>
      <c r="J12" s="20" t="s">
        <v>24</v>
      </c>
      <c r="K12" s="20" t="s">
        <v>26</v>
      </c>
      <c r="L12" s="20" t="s">
        <v>25</v>
      </c>
      <c r="M12" s="20" t="s">
        <v>25</v>
      </c>
      <c r="N12" s="20" t="s">
        <v>25</v>
      </c>
      <c r="O12" s="20" t="s">
        <v>25</v>
      </c>
      <c r="P12" s="20" t="s">
        <v>29</v>
      </c>
      <c r="Q12" s="20" t="s">
        <v>24</v>
      </c>
      <c r="R12" s="90" t="s">
        <v>25</v>
      </c>
      <c r="S12" s="90" t="s">
        <v>25</v>
      </c>
      <c r="T12" s="90" t="s">
        <v>25</v>
      </c>
      <c r="U12" s="80" t="s">
        <v>25</v>
      </c>
      <c r="V12" s="80" t="s">
        <v>25</v>
      </c>
      <c r="W12" s="91" t="s">
        <v>25</v>
      </c>
      <c r="X12" s="91" t="s">
        <v>24</v>
      </c>
      <c r="Y12" s="91" t="s">
        <v>26</v>
      </c>
      <c r="Z12" s="80" t="s">
        <v>26</v>
      </c>
      <c r="AA12" s="80" t="s">
        <v>26</v>
      </c>
      <c r="AB12" s="80" t="s">
        <v>26</v>
      </c>
      <c r="AC12" s="80" t="s">
        <v>26</v>
      </c>
      <c r="AD12" s="80" t="s">
        <v>26</v>
      </c>
      <c r="AE12" s="80" t="s">
        <v>26</v>
      </c>
      <c r="AF12" s="80" t="s">
        <v>27</v>
      </c>
      <c r="AG12" s="80" t="s">
        <v>29</v>
      </c>
      <c r="AH12" s="86" t="s">
        <v>25</v>
      </c>
      <c r="AI12" s="80" t="s">
        <v>27</v>
      </c>
      <c r="AJ12" s="44" t="s">
        <v>27</v>
      </c>
      <c r="AK12" s="20" t="s">
        <v>27</v>
      </c>
      <c r="AL12" s="20" t="s">
        <v>24</v>
      </c>
      <c r="AM12" s="20" t="s">
        <v>27</v>
      </c>
      <c r="AN12" s="20" t="s">
        <v>25</v>
      </c>
      <c r="AO12" s="20" t="s">
        <v>25</v>
      </c>
      <c r="AP12" s="20" t="s">
        <v>27</v>
      </c>
      <c r="AQ12" s="20" t="s">
        <v>27</v>
      </c>
      <c r="AR12" s="20" t="s">
        <v>28</v>
      </c>
      <c r="AS12" s="20" t="s">
        <v>24</v>
      </c>
      <c r="AT12" s="20" t="s">
        <v>27</v>
      </c>
      <c r="AU12" s="20" t="s">
        <v>27</v>
      </c>
      <c r="AV12" s="20" t="s">
        <v>27</v>
      </c>
      <c r="AW12" s="20" t="s">
        <v>25</v>
      </c>
      <c r="AX12" s="20" t="s">
        <v>27</v>
      </c>
      <c r="AY12" s="77">
        <f t="shared" ref="AY12:AY13" si="26">COUNTIF(U12:AX12,"M")</f>
        <v>7</v>
      </c>
      <c r="AZ12" s="8">
        <f t="shared" ref="AZ12:AZ13" si="27">COUNTIF(U12:AX12,"E")</f>
        <v>11</v>
      </c>
      <c r="BA12" s="8">
        <f t="shared" ref="BA12:BA13" si="28">COUNTIF(U12:AX12,"N")</f>
        <v>1</v>
      </c>
      <c r="BB12" s="8">
        <f t="shared" ref="BB12:BB13" si="29">COUNTIF(U12:AX12,"G")</f>
        <v>0</v>
      </c>
      <c r="BC12" s="8">
        <f t="shared" ref="BC12:BC13" si="30">COUNTIF(U12:AX12,"C/O")*1</f>
        <v>0</v>
      </c>
      <c r="BD12" s="8">
        <f t="shared" ref="BD12:BD13" si="31">COUNTIF(U12:AX12,"M+E")*1</f>
        <v>1</v>
      </c>
      <c r="BE12" s="8">
        <f t="shared" ref="BE12:BE13" si="32">COUNTIF(U12:AX12,"M+N")*1</f>
        <v>0</v>
      </c>
      <c r="BF12" s="8">
        <f t="shared" ref="BF12:BF13" si="33">COUNTIF(U12:AX12,"E+N")*1</f>
        <v>0</v>
      </c>
      <c r="BG12" s="8">
        <f t="shared" ref="BG12:BG13" si="34">COUNTIF(U12:AX12,"N+M")*1</f>
        <v>0</v>
      </c>
      <c r="BH12" s="14">
        <f t="shared" ref="BH12:BH13" si="35">COUNTIF(U12:AX12,"P/O")+COUNTIF(U12:AX12,"M/O")+COUNTIF(U12:AX12,"E/O")+COUNTIF(U12:AX12,"N/O")+COUNTIF(U12:AX12,"G/O")</f>
        <v>0</v>
      </c>
      <c r="BI12" s="14">
        <f t="shared" ref="BI12:BI13" si="36">COUNTIF(U12:AX12,"DD/O")*2</f>
        <v>0</v>
      </c>
      <c r="BJ12" s="8">
        <f t="shared" ref="BJ12:BJ13" si="37">COUNTIF(U12:AX12,"O")</f>
        <v>3</v>
      </c>
      <c r="BK12" s="8">
        <f t="shared" ref="BK12:BK13" si="38">COUNTIF(U12:AX12,"A")</f>
        <v>7</v>
      </c>
      <c r="BL12" s="14">
        <f t="shared" ref="BL12:BL13" si="39">COUNTIF(U12:AX12,"P/GH")+COUNTIF(U12:AX12,"M/GH")+COUNTIF(U12:AX12,"E/GH")+COUNTIF(U12:AX12,"N/GH")+COUNTIF(U12:AX12,"G/GH")</f>
        <v>0</v>
      </c>
      <c r="BM12" s="8">
        <f t="shared" ref="BM12:BM13" si="40">COUNTIF(U12:AX12,"GH")*1</f>
        <v>0</v>
      </c>
      <c r="BN12" s="15">
        <f t="shared" ref="BN12:BN13" si="41">SUM(AY12:BG12)+BL12</f>
        <v>20</v>
      </c>
      <c r="BO12" s="36">
        <f t="shared" ref="BO12:BO14" si="42">BP12-BN12</f>
        <v>3</v>
      </c>
      <c r="BP12" s="62">
        <f t="shared" ref="BP12:BP13" si="43">BN12+BH12+BI12+BJ12</f>
        <v>23</v>
      </c>
      <c r="BQ12" s="62">
        <f t="shared" ref="BQ12:BQ13" si="44">BD12+BE12+BF12+BG12+BH12</f>
        <v>1</v>
      </c>
      <c r="BR12" s="62">
        <f t="shared" ref="BR12:BR13" si="45">BI12</f>
        <v>0</v>
      </c>
      <c r="BS12" s="62">
        <f t="shared" ref="BS12:BS13" si="46">BM12+BL12</f>
        <v>0</v>
      </c>
      <c r="BT12" s="20"/>
      <c r="BU12" s="20"/>
      <c r="BV12" s="36">
        <f t="shared" ref="BV12:BV13" si="47">BU12-BP12</f>
        <v>-23</v>
      </c>
      <c r="BX12" s="99">
        <f t="shared" ref="BX12:BX13" si="48">(BQ12+BR12*2)*8</f>
        <v>8</v>
      </c>
      <c r="BY12">
        <f t="shared" ref="BY12:BY14" si="49">BX12*BW12</f>
        <v>0</v>
      </c>
      <c r="CA12">
        <f t="shared" ref="CA12:CA14" si="50">BZ12-BY12</f>
        <v>0</v>
      </c>
      <c r="CD12" s="70">
        <f t="shared" ref="CD12:CD13" si="51">(BN12/6)-BO12</f>
        <v>0.33333333333333348</v>
      </c>
    </row>
    <row r="13" spans="1:83" x14ac:dyDescent="0.25">
      <c r="A13" s="8">
        <v>4</v>
      </c>
      <c r="B13" s="134" t="s">
        <v>270</v>
      </c>
      <c r="C13" s="134" t="s">
        <v>269</v>
      </c>
      <c r="D13" s="73"/>
      <c r="E13" s="20" t="s">
        <v>91</v>
      </c>
      <c r="F13" s="72"/>
      <c r="G13" s="13"/>
      <c r="H13" s="20" t="s">
        <v>27</v>
      </c>
      <c r="I13" s="20" t="s">
        <v>28</v>
      </c>
      <c r="J13" s="20" t="s">
        <v>24</v>
      </c>
      <c r="K13" s="20" t="s">
        <v>29</v>
      </c>
      <c r="L13" s="20" t="s">
        <v>27</v>
      </c>
      <c r="M13" s="20" t="s">
        <v>27</v>
      </c>
      <c r="N13" s="20" t="s">
        <v>277</v>
      </c>
      <c r="O13" s="20" t="s">
        <v>27</v>
      </c>
      <c r="P13" s="20" t="s">
        <v>24</v>
      </c>
      <c r="Q13" s="20" t="s">
        <v>28</v>
      </c>
      <c r="R13" s="90" t="s">
        <v>27</v>
      </c>
      <c r="S13" s="90" t="s">
        <v>29</v>
      </c>
      <c r="T13" s="90" t="s">
        <v>27</v>
      </c>
      <c r="U13" s="20" t="s">
        <v>27</v>
      </c>
      <c r="V13" s="20" t="s">
        <v>27</v>
      </c>
      <c r="W13" s="92" t="s">
        <v>24</v>
      </c>
      <c r="X13" s="92" t="s">
        <v>27</v>
      </c>
      <c r="Y13" s="92" t="s">
        <v>28</v>
      </c>
      <c r="Z13" s="20" t="s">
        <v>27</v>
      </c>
      <c r="AA13" s="20" t="s">
        <v>29</v>
      </c>
      <c r="AB13" s="80" t="s">
        <v>27</v>
      </c>
      <c r="AC13" s="80" t="s">
        <v>27</v>
      </c>
      <c r="AD13" s="80" t="s">
        <v>27</v>
      </c>
      <c r="AE13" s="80" t="s">
        <v>27</v>
      </c>
      <c r="AF13" s="80" t="s">
        <v>24</v>
      </c>
      <c r="AG13" s="80" t="s">
        <v>25</v>
      </c>
      <c r="AH13" s="76" t="s">
        <v>26</v>
      </c>
      <c r="AI13" s="75" t="s">
        <v>26</v>
      </c>
      <c r="AJ13" s="44" t="s">
        <v>28</v>
      </c>
      <c r="AK13" s="20" t="s">
        <v>28</v>
      </c>
      <c r="AL13" s="20" t="s">
        <v>27</v>
      </c>
      <c r="AM13" s="20" t="s">
        <v>26</v>
      </c>
      <c r="AN13" s="20" t="s">
        <v>26</v>
      </c>
      <c r="AO13" s="20" t="s">
        <v>26</v>
      </c>
      <c r="AP13" s="20" t="s">
        <v>26</v>
      </c>
      <c r="AQ13" s="20" t="s">
        <v>26</v>
      </c>
      <c r="AR13" s="20" t="s">
        <v>26</v>
      </c>
      <c r="AS13" s="20" t="s">
        <v>26</v>
      </c>
      <c r="AT13" s="20" t="s">
        <v>26</v>
      </c>
      <c r="AU13" s="20" t="s">
        <v>26</v>
      </c>
      <c r="AV13" s="20" t="s">
        <v>26</v>
      </c>
      <c r="AW13" s="20" t="s">
        <v>26</v>
      </c>
      <c r="AX13" s="20" t="s">
        <v>26</v>
      </c>
      <c r="AY13" s="77">
        <f t="shared" si="26"/>
        <v>1</v>
      </c>
      <c r="AZ13" s="8">
        <f t="shared" si="27"/>
        <v>9</v>
      </c>
      <c r="BA13" s="8">
        <f t="shared" si="28"/>
        <v>3</v>
      </c>
      <c r="BB13" s="8">
        <f t="shared" si="29"/>
        <v>0</v>
      </c>
      <c r="BC13" s="8">
        <f t="shared" si="30"/>
        <v>0</v>
      </c>
      <c r="BD13" s="8">
        <f t="shared" si="31"/>
        <v>1</v>
      </c>
      <c r="BE13" s="8">
        <f t="shared" si="32"/>
        <v>0</v>
      </c>
      <c r="BF13" s="8">
        <f t="shared" si="33"/>
        <v>0</v>
      </c>
      <c r="BG13" s="8">
        <f t="shared" si="34"/>
        <v>0</v>
      </c>
      <c r="BH13" s="14">
        <f t="shared" si="35"/>
        <v>0</v>
      </c>
      <c r="BI13" s="14">
        <f t="shared" si="36"/>
        <v>0</v>
      </c>
      <c r="BJ13" s="8">
        <f t="shared" si="37"/>
        <v>2</v>
      </c>
      <c r="BK13" s="8">
        <f t="shared" si="38"/>
        <v>14</v>
      </c>
      <c r="BL13" s="14">
        <f t="shared" si="39"/>
        <v>0</v>
      </c>
      <c r="BM13" s="8">
        <f t="shared" si="40"/>
        <v>0</v>
      </c>
      <c r="BN13" s="15">
        <f t="shared" si="41"/>
        <v>14</v>
      </c>
      <c r="BO13" s="18">
        <f t="shared" si="42"/>
        <v>2</v>
      </c>
      <c r="BP13" s="16">
        <f t="shared" si="43"/>
        <v>16</v>
      </c>
      <c r="BQ13" s="16">
        <f t="shared" si="44"/>
        <v>1</v>
      </c>
      <c r="BR13" s="16">
        <f t="shared" si="45"/>
        <v>0</v>
      </c>
      <c r="BS13" s="16">
        <f t="shared" si="46"/>
        <v>0</v>
      </c>
      <c r="BT13" s="17"/>
      <c r="BU13" s="17"/>
      <c r="BV13" s="18">
        <f t="shared" si="47"/>
        <v>-16</v>
      </c>
      <c r="BW13" s="4"/>
      <c r="BX13" s="140">
        <f t="shared" si="48"/>
        <v>8</v>
      </c>
      <c r="BY13" s="4">
        <f t="shared" si="49"/>
        <v>0</v>
      </c>
      <c r="BZ13" s="4"/>
      <c r="CA13" s="4">
        <f t="shared" si="50"/>
        <v>0</v>
      </c>
      <c r="CD13" s="70">
        <f t="shared" si="51"/>
        <v>0.33333333333333348</v>
      </c>
    </row>
    <row r="14" spans="1:83" x14ac:dyDescent="0.25">
      <c r="A14" s="25"/>
      <c r="B14" s="25"/>
      <c r="C14" s="25"/>
      <c r="D14" s="25"/>
      <c r="E14" s="25"/>
      <c r="F14" s="26"/>
      <c r="G14" s="25" t="s">
        <v>35</v>
      </c>
      <c r="H14" s="27">
        <f t="shared" ref="H14:T14" si="52">COUNTIF(H10:H13,"M")+COUNTIF(H10:H13,"M/GH")</f>
        <v>2</v>
      </c>
      <c r="I14" s="27">
        <f t="shared" si="52"/>
        <v>2</v>
      </c>
      <c r="J14" s="27">
        <f t="shared" si="52"/>
        <v>1</v>
      </c>
      <c r="K14" s="27">
        <f t="shared" si="52"/>
        <v>1</v>
      </c>
      <c r="L14" s="27">
        <f t="shared" si="52"/>
        <v>2</v>
      </c>
      <c r="M14" s="27">
        <f t="shared" si="52"/>
        <v>2</v>
      </c>
      <c r="N14" s="27">
        <f t="shared" si="52"/>
        <v>3</v>
      </c>
      <c r="O14" s="27">
        <f t="shared" si="52"/>
        <v>2</v>
      </c>
      <c r="P14" s="27">
        <f t="shared" si="52"/>
        <v>1</v>
      </c>
      <c r="Q14" s="27">
        <f t="shared" si="52"/>
        <v>0</v>
      </c>
      <c r="R14" s="27">
        <f t="shared" si="52"/>
        <v>2</v>
      </c>
      <c r="S14" s="27">
        <f t="shared" si="52"/>
        <v>1</v>
      </c>
      <c r="T14" s="120">
        <f t="shared" si="52"/>
        <v>3</v>
      </c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24">
        <f>SUM(U14:AX14)</f>
        <v>0</v>
      </c>
      <c r="AZ14" s="28"/>
      <c r="BA14" s="28"/>
      <c r="BB14" s="28"/>
      <c r="BC14" s="28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128">
        <f>SUM(BN10:BN13)</f>
        <v>86</v>
      </c>
      <c r="BO14" s="28">
        <f t="shared" si="42"/>
        <v>13</v>
      </c>
      <c r="BP14" s="28">
        <f>SUM(BP10:BP13)</f>
        <v>99</v>
      </c>
      <c r="BQ14" s="28">
        <f>SUM(BQ10:BQ13)</f>
        <v>5</v>
      </c>
      <c r="BR14" s="28">
        <f>SUM(BR10:BR13)</f>
        <v>0</v>
      </c>
      <c r="BS14" s="28"/>
      <c r="BT14" s="28"/>
      <c r="BU14" s="24"/>
      <c r="BV14" s="24"/>
      <c r="BW14" s="24"/>
      <c r="BX14" s="139">
        <f>SUM(BX10:BX13)</f>
        <v>40</v>
      </c>
      <c r="BY14" s="24">
        <f t="shared" si="49"/>
        <v>0</v>
      </c>
      <c r="BZ14" s="24"/>
      <c r="CA14" s="24">
        <f t="shared" si="50"/>
        <v>0</v>
      </c>
    </row>
    <row r="15" spans="1:83" x14ac:dyDescent="0.25">
      <c r="A15" s="25"/>
      <c r="B15" s="25"/>
      <c r="C15" s="25"/>
      <c r="D15" s="25"/>
      <c r="E15" s="25"/>
      <c r="F15" s="26"/>
      <c r="G15" s="25" t="s">
        <v>36</v>
      </c>
      <c r="H15" s="30">
        <f t="shared" ref="H15:T15" si="53">COUNTIF(H10:H13,"E")+COUNTIF(H10:H13,"E/GH")</f>
        <v>2</v>
      </c>
      <c r="I15" s="30">
        <f t="shared" si="53"/>
        <v>0</v>
      </c>
      <c r="J15" s="30">
        <f t="shared" si="53"/>
        <v>0</v>
      </c>
      <c r="K15" s="30">
        <f t="shared" si="53"/>
        <v>0</v>
      </c>
      <c r="L15" s="30">
        <f t="shared" si="53"/>
        <v>1</v>
      </c>
      <c r="M15" s="30">
        <f t="shared" si="53"/>
        <v>1</v>
      </c>
      <c r="N15" s="30">
        <f t="shared" si="53"/>
        <v>0</v>
      </c>
      <c r="O15" s="30">
        <f t="shared" si="53"/>
        <v>2</v>
      </c>
      <c r="P15" s="30">
        <f t="shared" si="53"/>
        <v>0</v>
      </c>
      <c r="Q15" s="30">
        <f t="shared" si="53"/>
        <v>1</v>
      </c>
      <c r="R15" s="30">
        <f t="shared" si="53"/>
        <v>2</v>
      </c>
      <c r="S15" s="30">
        <f t="shared" si="53"/>
        <v>0</v>
      </c>
      <c r="T15" s="121">
        <f t="shared" si="53"/>
        <v>1</v>
      </c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24">
        <f>SUM(U15:AX15)</f>
        <v>0</v>
      </c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4"/>
      <c r="BV15" s="24"/>
      <c r="BW15" s="24"/>
      <c r="BX15" s="24"/>
      <c r="BY15" s="24"/>
      <c r="BZ15" s="24"/>
      <c r="CA15" s="24"/>
    </row>
    <row r="16" spans="1:83" x14ac:dyDescent="0.25">
      <c r="A16" s="24"/>
      <c r="B16" s="24"/>
      <c r="C16" s="24"/>
      <c r="D16" s="24"/>
      <c r="E16" s="24"/>
      <c r="F16" s="26"/>
      <c r="G16" s="25" t="s">
        <v>37</v>
      </c>
      <c r="H16" s="30">
        <f t="shared" ref="H16:T16" si="54">COUNTIF(H10:H13,"N")+COUNTIF(H10:H13,"N/GH")</f>
        <v>0</v>
      </c>
      <c r="I16" s="30">
        <f t="shared" si="54"/>
        <v>1</v>
      </c>
      <c r="J16" s="30">
        <f t="shared" si="54"/>
        <v>0</v>
      </c>
      <c r="K16" s="30">
        <f t="shared" si="54"/>
        <v>0</v>
      </c>
      <c r="L16" s="30">
        <f t="shared" si="54"/>
        <v>0</v>
      </c>
      <c r="M16" s="30">
        <f t="shared" si="54"/>
        <v>0</v>
      </c>
      <c r="N16" s="30">
        <f t="shared" si="54"/>
        <v>0</v>
      </c>
      <c r="O16" s="30">
        <f t="shared" si="54"/>
        <v>0</v>
      </c>
      <c r="P16" s="30">
        <f t="shared" si="54"/>
        <v>1</v>
      </c>
      <c r="Q16" s="30">
        <f t="shared" si="54"/>
        <v>1</v>
      </c>
      <c r="R16" s="30">
        <f t="shared" si="54"/>
        <v>0</v>
      </c>
      <c r="S16" s="30">
        <f t="shared" si="54"/>
        <v>0</v>
      </c>
      <c r="T16" s="121">
        <f t="shared" si="54"/>
        <v>0</v>
      </c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24">
        <f>SUM(U16:AX16)</f>
        <v>0</v>
      </c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4"/>
      <c r="BV16" s="24"/>
      <c r="BW16" s="24"/>
      <c r="BX16" s="24"/>
      <c r="BY16" s="24"/>
      <c r="BZ16" s="24"/>
      <c r="CA16" s="24"/>
    </row>
    <row r="17" spans="1:79" x14ac:dyDescent="0.25">
      <c r="A17" s="24"/>
      <c r="B17" s="24"/>
      <c r="C17" s="24"/>
      <c r="D17" s="24"/>
      <c r="E17" s="24"/>
      <c r="F17" s="24"/>
      <c r="G17" s="25" t="s">
        <v>38</v>
      </c>
      <c r="H17" s="30">
        <f t="shared" ref="H17:T17" si="55">COUNTIF(H10:H13,"G")+COUNTIF(H10:H13,"G/GH")</f>
        <v>0</v>
      </c>
      <c r="I17" s="30">
        <f t="shared" si="55"/>
        <v>0</v>
      </c>
      <c r="J17" s="30">
        <f t="shared" si="55"/>
        <v>0</v>
      </c>
      <c r="K17" s="30">
        <f t="shared" si="55"/>
        <v>0</v>
      </c>
      <c r="L17" s="30">
        <f t="shared" si="55"/>
        <v>0</v>
      </c>
      <c r="M17" s="30">
        <f t="shared" si="55"/>
        <v>0</v>
      </c>
      <c r="N17" s="30">
        <f t="shared" si="55"/>
        <v>0</v>
      </c>
      <c r="O17" s="30">
        <f t="shared" si="55"/>
        <v>0</v>
      </c>
      <c r="P17" s="30">
        <f t="shared" si="55"/>
        <v>0</v>
      </c>
      <c r="Q17" s="30">
        <f t="shared" si="55"/>
        <v>0</v>
      </c>
      <c r="R17" s="30">
        <f t="shared" si="55"/>
        <v>0</v>
      </c>
      <c r="S17" s="30">
        <f t="shared" si="55"/>
        <v>0</v>
      </c>
      <c r="T17" s="121">
        <f t="shared" si="55"/>
        <v>0</v>
      </c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24">
        <f t="shared" ref="AY17:AY33" si="56">SUM(H17:AK17)</f>
        <v>0</v>
      </c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8"/>
      <c r="BO17" s="4"/>
      <c r="BP17" s="31"/>
      <c r="BQ17" s="32"/>
      <c r="BR17" s="32"/>
      <c r="BS17" s="32"/>
      <c r="BT17" s="4"/>
      <c r="BU17" s="4"/>
      <c r="BV17" s="4"/>
      <c r="BW17" s="4"/>
      <c r="BX17" s="4"/>
      <c r="BY17" s="4"/>
      <c r="BZ17" s="4"/>
      <c r="CA17" s="4"/>
    </row>
    <row r="18" spans="1:79" x14ac:dyDescent="0.25">
      <c r="A18" s="24"/>
      <c r="B18" s="24"/>
      <c r="C18" s="24"/>
      <c r="D18" s="24"/>
      <c r="E18" s="24"/>
      <c r="F18" s="24"/>
      <c r="G18" s="25" t="s">
        <v>39</v>
      </c>
      <c r="H18" s="30">
        <f t="shared" ref="H18:T18" si="57">COUNTIF(H10:H13,"CO")</f>
        <v>0</v>
      </c>
      <c r="I18" s="30">
        <f t="shared" si="57"/>
        <v>0</v>
      </c>
      <c r="J18" s="30">
        <f t="shared" si="57"/>
        <v>0</v>
      </c>
      <c r="K18" s="30">
        <f t="shared" si="57"/>
        <v>0</v>
      </c>
      <c r="L18" s="30">
        <f t="shared" si="57"/>
        <v>0</v>
      </c>
      <c r="M18" s="30">
        <f t="shared" si="57"/>
        <v>0</v>
      </c>
      <c r="N18" s="30">
        <f t="shared" si="57"/>
        <v>0</v>
      </c>
      <c r="O18" s="30">
        <f t="shared" si="57"/>
        <v>0</v>
      </c>
      <c r="P18" s="30">
        <f t="shared" si="57"/>
        <v>0</v>
      </c>
      <c r="Q18" s="30">
        <f t="shared" si="57"/>
        <v>0</v>
      </c>
      <c r="R18" s="30">
        <f t="shared" si="57"/>
        <v>0</v>
      </c>
      <c r="S18" s="30">
        <f t="shared" si="57"/>
        <v>0</v>
      </c>
      <c r="T18" s="121">
        <f t="shared" si="57"/>
        <v>0</v>
      </c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24">
        <f t="shared" si="56"/>
        <v>0</v>
      </c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4"/>
      <c r="BP18" s="32"/>
      <c r="BQ18" s="32"/>
      <c r="BR18" s="32"/>
      <c r="BS18" s="32"/>
      <c r="BT18" s="4"/>
      <c r="BU18" s="4"/>
      <c r="BV18" s="4"/>
      <c r="BW18" s="4"/>
      <c r="BX18" s="4"/>
      <c r="BY18" s="4"/>
      <c r="BZ18" s="4"/>
      <c r="CA18" s="4"/>
    </row>
    <row r="19" spans="1:79" x14ac:dyDescent="0.25">
      <c r="A19" s="24"/>
      <c r="B19" s="24"/>
      <c r="C19" s="24"/>
      <c r="D19" s="24"/>
      <c r="E19" s="24"/>
      <c r="F19" s="24"/>
      <c r="G19" s="25" t="s">
        <v>54</v>
      </c>
      <c r="H19" s="30">
        <f t="shared" ref="H19:T19" si="58">COUNTIF(H10:H13,"N+M")</f>
        <v>0</v>
      </c>
      <c r="I19" s="30">
        <f t="shared" si="58"/>
        <v>0</v>
      </c>
      <c r="J19" s="30">
        <f t="shared" si="58"/>
        <v>0</v>
      </c>
      <c r="K19" s="30">
        <f t="shared" si="58"/>
        <v>0</v>
      </c>
      <c r="L19" s="30">
        <f t="shared" si="58"/>
        <v>0</v>
      </c>
      <c r="M19" s="30">
        <f t="shared" si="58"/>
        <v>0</v>
      </c>
      <c r="N19" s="30">
        <f t="shared" si="58"/>
        <v>0</v>
      </c>
      <c r="O19" s="30">
        <f t="shared" si="58"/>
        <v>0</v>
      </c>
      <c r="P19" s="30">
        <f t="shared" si="58"/>
        <v>0</v>
      </c>
      <c r="Q19" s="30">
        <f t="shared" si="58"/>
        <v>0</v>
      </c>
      <c r="R19" s="30">
        <f t="shared" si="58"/>
        <v>0</v>
      </c>
      <c r="S19" s="30">
        <f t="shared" si="58"/>
        <v>0</v>
      </c>
      <c r="T19" s="121">
        <f t="shared" si="58"/>
        <v>0</v>
      </c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24">
        <f t="shared" si="56"/>
        <v>0</v>
      </c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4"/>
      <c r="BP19" s="32"/>
      <c r="BQ19" s="32"/>
      <c r="BR19" s="32"/>
      <c r="BS19" s="32"/>
      <c r="BT19" s="4"/>
      <c r="BU19" s="4"/>
      <c r="BV19" s="4"/>
      <c r="BW19" s="4"/>
      <c r="BX19" s="4"/>
      <c r="BY19" s="4"/>
      <c r="BZ19" s="4"/>
      <c r="CA19" s="4"/>
    </row>
    <row r="20" spans="1:79" x14ac:dyDescent="0.25">
      <c r="A20" s="24"/>
      <c r="B20" s="24"/>
      <c r="C20" s="24"/>
      <c r="D20" s="24"/>
      <c r="E20" s="24"/>
      <c r="F20" s="24"/>
      <c r="G20" s="25" t="s">
        <v>29</v>
      </c>
      <c r="H20" s="30">
        <f t="shared" ref="H20:T20" si="59">COUNTIF(H10:H13,"M+E")</f>
        <v>0</v>
      </c>
      <c r="I20" s="30">
        <f t="shared" si="59"/>
        <v>1</v>
      </c>
      <c r="J20" s="30">
        <f t="shared" si="59"/>
        <v>1</v>
      </c>
      <c r="K20" s="30">
        <f t="shared" si="59"/>
        <v>1</v>
      </c>
      <c r="L20" s="30">
        <f t="shared" si="59"/>
        <v>0</v>
      </c>
      <c r="M20" s="30">
        <f t="shared" si="59"/>
        <v>1</v>
      </c>
      <c r="N20" s="30">
        <f t="shared" si="59"/>
        <v>0</v>
      </c>
      <c r="O20" s="30">
        <f t="shared" si="59"/>
        <v>0</v>
      </c>
      <c r="P20" s="30">
        <f t="shared" si="59"/>
        <v>1</v>
      </c>
      <c r="Q20" s="30">
        <f t="shared" si="59"/>
        <v>1</v>
      </c>
      <c r="R20" s="30">
        <f t="shared" si="59"/>
        <v>0</v>
      </c>
      <c r="S20" s="30">
        <f t="shared" si="59"/>
        <v>1</v>
      </c>
      <c r="T20" s="121">
        <f t="shared" si="59"/>
        <v>0</v>
      </c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24">
        <f>SUM(U20:AX20)</f>
        <v>0</v>
      </c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8"/>
      <c r="BO20" s="4"/>
      <c r="BP20" s="32"/>
      <c r="BQ20" s="32"/>
      <c r="BR20" s="32"/>
      <c r="BS20" s="32"/>
      <c r="BT20" s="4"/>
      <c r="BU20" s="4"/>
      <c r="BV20" s="4"/>
      <c r="BW20" s="4"/>
      <c r="BX20" s="4"/>
      <c r="BY20" s="4"/>
      <c r="BZ20" s="4"/>
      <c r="CA20" s="4"/>
    </row>
    <row r="21" spans="1:79" x14ac:dyDescent="0.25">
      <c r="A21" s="24"/>
      <c r="B21" s="24"/>
      <c r="C21" s="24"/>
      <c r="D21" s="24"/>
      <c r="E21" s="24"/>
      <c r="F21" s="24"/>
      <c r="G21" s="25" t="s">
        <v>33</v>
      </c>
      <c r="H21" s="30">
        <f t="shared" ref="H21:T21" si="60">COUNTIF(H10:H13,"M+N")</f>
        <v>0</v>
      </c>
      <c r="I21" s="30">
        <f t="shared" si="60"/>
        <v>0</v>
      </c>
      <c r="J21" s="30">
        <f t="shared" si="60"/>
        <v>0</v>
      </c>
      <c r="K21" s="30">
        <f t="shared" si="60"/>
        <v>0</v>
      </c>
      <c r="L21" s="30">
        <f t="shared" si="60"/>
        <v>0</v>
      </c>
      <c r="M21" s="30">
        <f t="shared" si="60"/>
        <v>0</v>
      </c>
      <c r="N21" s="30">
        <f t="shared" si="60"/>
        <v>0</v>
      </c>
      <c r="O21" s="30">
        <f t="shared" si="60"/>
        <v>0</v>
      </c>
      <c r="P21" s="30">
        <f t="shared" si="60"/>
        <v>0</v>
      </c>
      <c r="Q21" s="30">
        <f t="shared" si="60"/>
        <v>0</v>
      </c>
      <c r="R21" s="30">
        <f t="shared" si="60"/>
        <v>0</v>
      </c>
      <c r="S21" s="30">
        <f t="shared" si="60"/>
        <v>0</v>
      </c>
      <c r="T21" s="121">
        <f t="shared" si="60"/>
        <v>0</v>
      </c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24">
        <f t="shared" si="56"/>
        <v>0</v>
      </c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8"/>
      <c r="BO21" s="4"/>
      <c r="BP21" s="32"/>
      <c r="BQ21" s="32"/>
      <c r="BR21" s="32"/>
      <c r="BS21" s="32"/>
      <c r="BT21" s="4"/>
      <c r="BU21" s="4"/>
      <c r="BV21" s="4"/>
      <c r="BW21" s="4"/>
      <c r="BX21" s="4"/>
      <c r="BY21" s="4"/>
      <c r="BZ21" s="4"/>
      <c r="CA21" s="4"/>
    </row>
    <row r="22" spans="1:79" x14ac:dyDescent="0.25">
      <c r="A22" s="24"/>
      <c r="B22" s="24"/>
      <c r="C22" s="24"/>
      <c r="D22" s="24"/>
      <c r="E22" s="24"/>
      <c r="F22" s="24"/>
      <c r="G22" s="25" t="s">
        <v>40</v>
      </c>
      <c r="H22" s="30">
        <f t="shared" ref="H22:T22" si="61">COUNTIF(H10:H13,"E+N")</f>
        <v>0</v>
      </c>
      <c r="I22" s="30">
        <f t="shared" si="61"/>
        <v>0</v>
      </c>
      <c r="J22" s="30">
        <f t="shared" si="61"/>
        <v>0</v>
      </c>
      <c r="K22" s="30">
        <f t="shared" si="61"/>
        <v>0</v>
      </c>
      <c r="L22" s="30">
        <f t="shared" si="61"/>
        <v>0</v>
      </c>
      <c r="M22" s="30">
        <f t="shared" si="61"/>
        <v>0</v>
      </c>
      <c r="N22" s="30">
        <f t="shared" si="61"/>
        <v>1</v>
      </c>
      <c r="O22" s="30">
        <f t="shared" si="61"/>
        <v>0</v>
      </c>
      <c r="P22" s="30">
        <f t="shared" si="61"/>
        <v>0</v>
      </c>
      <c r="Q22" s="30">
        <f t="shared" si="61"/>
        <v>0</v>
      </c>
      <c r="R22" s="30">
        <f t="shared" si="61"/>
        <v>0</v>
      </c>
      <c r="S22" s="30">
        <f t="shared" si="61"/>
        <v>0</v>
      </c>
      <c r="T22" s="121">
        <f t="shared" si="61"/>
        <v>0</v>
      </c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24">
        <f>SUM(U22:AX22)</f>
        <v>0</v>
      </c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8"/>
      <c r="BO22" s="4"/>
      <c r="BP22" s="32"/>
      <c r="BQ22" s="32"/>
      <c r="BR22" s="32"/>
      <c r="BS22" s="32"/>
      <c r="BT22" s="4"/>
      <c r="BU22" s="4"/>
      <c r="BV22" s="4"/>
      <c r="BW22" s="4"/>
      <c r="BX22" s="4"/>
      <c r="BY22" s="4"/>
      <c r="BZ22" s="4"/>
      <c r="CA22" s="4"/>
    </row>
    <row r="23" spans="1:79" x14ac:dyDescent="0.25">
      <c r="A23" s="24"/>
      <c r="B23" s="24"/>
      <c r="C23" s="24"/>
      <c r="D23" s="24"/>
      <c r="E23" s="24"/>
      <c r="F23" s="24"/>
      <c r="G23" s="25" t="s">
        <v>41</v>
      </c>
      <c r="H23" s="30">
        <f t="shared" ref="H23:T23" si="62">COUNTIF(H10:H13,"G+E")</f>
        <v>0</v>
      </c>
      <c r="I23" s="30">
        <f t="shared" si="62"/>
        <v>0</v>
      </c>
      <c r="J23" s="30">
        <f t="shared" si="62"/>
        <v>0</v>
      </c>
      <c r="K23" s="30">
        <f t="shared" si="62"/>
        <v>0</v>
      </c>
      <c r="L23" s="30">
        <f t="shared" si="62"/>
        <v>0</v>
      </c>
      <c r="M23" s="30">
        <f t="shared" si="62"/>
        <v>0</v>
      </c>
      <c r="N23" s="30">
        <f t="shared" si="62"/>
        <v>0</v>
      </c>
      <c r="O23" s="30">
        <f t="shared" si="62"/>
        <v>0</v>
      </c>
      <c r="P23" s="30">
        <f t="shared" si="62"/>
        <v>0</v>
      </c>
      <c r="Q23" s="30">
        <f t="shared" si="62"/>
        <v>0</v>
      </c>
      <c r="R23" s="30">
        <f t="shared" si="62"/>
        <v>0</v>
      </c>
      <c r="S23" s="30">
        <f t="shared" si="62"/>
        <v>0</v>
      </c>
      <c r="T23" s="121">
        <f t="shared" si="62"/>
        <v>0</v>
      </c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24">
        <f t="shared" si="56"/>
        <v>0</v>
      </c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8"/>
      <c r="BO23" s="4"/>
      <c r="BP23" s="32"/>
      <c r="BQ23" s="32"/>
      <c r="BR23" s="32"/>
      <c r="BS23" s="32"/>
      <c r="BT23" s="4"/>
      <c r="BU23" s="4"/>
      <c r="BV23" s="4"/>
      <c r="BW23" s="4"/>
      <c r="BX23" s="4"/>
      <c r="BY23" s="4"/>
      <c r="BZ23" s="4"/>
      <c r="CA23" s="4"/>
    </row>
    <row r="24" spans="1:79" x14ac:dyDescent="0.25">
      <c r="A24" s="24"/>
      <c r="B24" s="24"/>
      <c r="C24" s="24"/>
      <c r="D24" s="24"/>
      <c r="E24" s="24"/>
      <c r="F24" s="24"/>
      <c r="G24" s="25" t="s">
        <v>42</v>
      </c>
      <c r="H24" s="30">
        <f t="shared" ref="H24:T24" si="63">COUNTIF(H10:H13,"G+N")</f>
        <v>0</v>
      </c>
      <c r="I24" s="30">
        <f t="shared" si="63"/>
        <v>0</v>
      </c>
      <c r="J24" s="30">
        <f t="shared" si="63"/>
        <v>0</v>
      </c>
      <c r="K24" s="30">
        <f t="shared" si="63"/>
        <v>0</v>
      </c>
      <c r="L24" s="30">
        <f t="shared" si="63"/>
        <v>0</v>
      </c>
      <c r="M24" s="30">
        <f t="shared" si="63"/>
        <v>0</v>
      </c>
      <c r="N24" s="30">
        <f t="shared" si="63"/>
        <v>0</v>
      </c>
      <c r="O24" s="30">
        <f t="shared" si="63"/>
        <v>0</v>
      </c>
      <c r="P24" s="30">
        <f t="shared" si="63"/>
        <v>0</v>
      </c>
      <c r="Q24" s="30">
        <f t="shared" si="63"/>
        <v>0</v>
      </c>
      <c r="R24" s="30">
        <f t="shared" si="63"/>
        <v>0</v>
      </c>
      <c r="S24" s="30">
        <f t="shared" si="63"/>
        <v>0</v>
      </c>
      <c r="T24" s="121">
        <f t="shared" si="63"/>
        <v>0</v>
      </c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24">
        <f t="shared" si="56"/>
        <v>0</v>
      </c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9"/>
      <c r="BL24" s="29"/>
      <c r="BM24" s="29"/>
      <c r="BN24" s="28"/>
      <c r="BO24" s="4"/>
      <c r="BP24" s="32"/>
      <c r="BQ24" s="32"/>
      <c r="BR24" s="32"/>
      <c r="BS24" s="32"/>
      <c r="BT24" s="4"/>
      <c r="BU24" s="4"/>
      <c r="BV24" s="4"/>
      <c r="BW24" s="4"/>
      <c r="BX24" s="4"/>
      <c r="BY24" s="4"/>
      <c r="BZ24" s="4"/>
      <c r="CA24" s="4"/>
    </row>
    <row r="25" spans="1:79" x14ac:dyDescent="0.25">
      <c r="A25" s="24"/>
      <c r="B25" s="24"/>
      <c r="C25" s="24"/>
      <c r="D25" s="24"/>
      <c r="E25" s="24"/>
      <c r="F25" s="24"/>
      <c r="G25" s="25" t="s">
        <v>55</v>
      </c>
      <c r="H25" s="30">
        <f t="shared" ref="H25:T25" si="64">COUNTIF(H10:H13,"G/O")</f>
        <v>0</v>
      </c>
      <c r="I25" s="30">
        <f t="shared" si="64"/>
        <v>0</v>
      </c>
      <c r="J25" s="30">
        <f t="shared" si="64"/>
        <v>0</v>
      </c>
      <c r="K25" s="30">
        <f t="shared" si="64"/>
        <v>0</v>
      </c>
      <c r="L25" s="30">
        <f t="shared" si="64"/>
        <v>0</v>
      </c>
      <c r="M25" s="30">
        <f t="shared" si="64"/>
        <v>0</v>
      </c>
      <c r="N25" s="30">
        <f t="shared" si="64"/>
        <v>0</v>
      </c>
      <c r="O25" s="30">
        <f t="shared" si="64"/>
        <v>0</v>
      </c>
      <c r="P25" s="30">
        <f t="shared" si="64"/>
        <v>0</v>
      </c>
      <c r="Q25" s="30">
        <f t="shared" si="64"/>
        <v>0</v>
      </c>
      <c r="R25" s="30">
        <f t="shared" si="64"/>
        <v>0</v>
      </c>
      <c r="S25" s="30">
        <f t="shared" si="64"/>
        <v>0</v>
      </c>
      <c r="T25" s="121">
        <f t="shared" si="64"/>
        <v>0</v>
      </c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24">
        <f t="shared" si="56"/>
        <v>0</v>
      </c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9"/>
      <c r="BL25" s="29"/>
      <c r="BM25" s="29"/>
      <c r="BN25" s="28"/>
      <c r="BO25" s="4"/>
      <c r="BP25" s="32"/>
      <c r="BQ25" s="32"/>
      <c r="BR25" s="32"/>
      <c r="BS25" s="32"/>
      <c r="BT25" s="4"/>
      <c r="BU25" s="4"/>
      <c r="BV25" s="4"/>
      <c r="BW25" s="4"/>
      <c r="BX25" s="4"/>
      <c r="BY25" s="4"/>
      <c r="BZ25" s="4"/>
      <c r="CA25" s="4"/>
    </row>
    <row r="26" spans="1:79" x14ac:dyDescent="0.25">
      <c r="A26" s="24"/>
      <c r="B26" s="24"/>
      <c r="C26" s="24"/>
      <c r="D26" s="24"/>
      <c r="E26" s="24"/>
      <c r="F26" s="24"/>
      <c r="G26" s="25" t="s">
        <v>50</v>
      </c>
      <c r="H26" s="30">
        <f t="shared" ref="H26:T26" si="65">COUNTIF(H10:H13,"M/O")</f>
        <v>0</v>
      </c>
      <c r="I26" s="30">
        <f t="shared" si="65"/>
        <v>0</v>
      </c>
      <c r="J26" s="30">
        <f t="shared" si="65"/>
        <v>0</v>
      </c>
      <c r="K26" s="30">
        <f t="shared" si="65"/>
        <v>0</v>
      </c>
      <c r="L26" s="30">
        <f t="shared" si="65"/>
        <v>0</v>
      </c>
      <c r="M26" s="30">
        <f t="shared" si="65"/>
        <v>0</v>
      </c>
      <c r="N26" s="30">
        <f t="shared" si="65"/>
        <v>0</v>
      </c>
      <c r="O26" s="30">
        <f t="shared" si="65"/>
        <v>0</v>
      </c>
      <c r="P26" s="30">
        <f t="shared" si="65"/>
        <v>0</v>
      </c>
      <c r="Q26" s="30">
        <f t="shared" si="65"/>
        <v>0</v>
      </c>
      <c r="R26" s="30">
        <f t="shared" si="65"/>
        <v>0</v>
      </c>
      <c r="S26" s="30">
        <f t="shared" si="65"/>
        <v>0</v>
      </c>
      <c r="T26" s="121">
        <f t="shared" si="65"/>
        <v>0</v>
      </c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24">
        <f t="shared" si="56"/>
        <v>0</v>
      </c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9"/>
      <c r="BL26" s="29"/>
      <c r="BM26" s="29"/>
      <c r="BN26" s="28"/>
      <c r="BO26" s="4"/>
      <c r="BP26" s="32"/>
      <c r="BQ26" s="32"/>
      <c r="BR26" s="32"/>
      <c r="BS26" s="32"/>
      <c r="BT26" s="4"/>
      <c r="BU26" s="4"/>
      <c r="BV26" s="4"/>
      <c r="BW26" s="4"/>
      <c r="BX26" s="4"/>
      <c r="BY26" s="4"/>
      <c r="BZ26" s="4"/>
      <c r="CA26" s="4"/>
    </row>
    <row r="27" spans="1:79" x14ac:dyDescent="0.25">
      <c r="A27" s="24"/>
      <c r="B27" s="24"/>
      <c r="C27" s="24"/>
      <c r="D27" s="24"/>
      <c r="E27" s="24"/>
      <c r="F27" s="24"/>
      <c r="G27" s="25" t="s">
        <v>47</v>
      </c>
      <c r="H27" s="30">
        <f t="shared" ref="H27:T27" si="66">COUNTIF(H10:H13,"N/O")</f>
        <v>0</v>
      </c>
      <c r="I27" s="30">
        <f t="shared" si="66"/>
        <v>0</v>
      </c>
      <c r="J27" s="30">
        <f t="shared" si="66"/>
        <v>0</v>
      </c>
      <c r="K27" s="30">
        <f t="shared" si="66"/>
        <v>0</v>
      </c>
      <c r="L27" s="30">
        <f t="shared" si="66"/>
        <v>0</v>
      </c>
      <c r="M27" s="30">
        <f t="shared" si="66"/>
        <v>0</v>
      </c>
      <c r="N27" s="30">
        <f t="shared" si="66"/>
        <v>0</v>
      </c>
      <c r="O27" s="30">
        <f t="shared" si="66"/>
        <v>0</v>
      </c>
      <c r="P27" s="30">
        <f t="shared" si="66"/>
        <v>0</v>
      </c>
      <c r="Q27" s="30">
        <f t="shared" si="66"/>
        <v>0</v>
      </c>
      <c r="R27" s="30">
        <f t="shared" si="66"/>
        <v>0</v>
      </c>
      <c r="S27" s="30">
        <f t="shared" si="66"/>
        <v>0</v>
      </c>
      <c r="T27" s="121">
        <f t="shared" si="66"/>
        <v>0</v>
      </c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24">
        <f t="shared" si="56"/>
        <v>0</v>
      </c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9"/>
      <c r="BL27" s="29"/>
      <c r="BM27" s="29"/>
      <c r="BN27" s="28"/>
      <c r="BO27" s="4"/>
      <c r="BP27" s="32"/>
      <c r="BQ27" s="32"/>
      <c r="BR27" s="32"/>
      <c r="BS27" s="32"/>
      <c r="BT27" s="4"/>
      <c r="BU27" s="4"/>
      <c r="BV27" s="4"/>
      <c r="BW27" s="4"/>
      <c r="BX27" s="4"/>
      <c r="BY27" s="4"/>
      <c r="BZ27" s="4"/>
      <c r="CA27" s="4"/>
    </row>
    <row r="28" spans="1:79" x14ac:dyDescent="0.25">
      <c r="A28" s="24"/>
      <c r="B28" s="24"/>
      <c r="C28" s="24"/>
      <c r="D28" s="24"/>
      <c r="E28" s="24"/>
      <c r="F28" s="24"/>
      <c r="G28" s="25" t="s">
        <v>52</v>
      </c>
      <c r="H28" s="30">
        <f t="shared" ref="H28:T28" si="67">COUNTIF(H10:H13,"E/O")</f>
        <v>0</v>
      </c>
      <c r="I28" s="30">
        <f t="shared" si="67"/>
        <v>0</v>
      </c>
      <c r="J28" s="30">
        <f t="shared" si="67"/>
        <v>0</v>
      </c>
      <c r="K28" s="30">
        <f t="shared" si="67"/>
        <v>0</v>
      </c>
      <c r="L28" s="30">
        <f t="shared" si="67"/>
        <v>0</v>
      </c>
      <c r="M28" s="30">
        <f t="shared" si="67"/>
        <v>0</v>
      </c>
      <c r="N28" s="30">
        <f t="shared" si="67"/>
        <v>0</v>
      </c>
      <c r="O28" s="30">
        <f t="shared" si="67"/>
        <v>0</v>
      </c>
      <c r="P28" s="30">
        <f t="shared" si="67"/>
        <v>0</v>
      </c>
      <c r="Q28" s="30">
        <f t="shared" si="67"/>
        <v>0</v>
      </c>
      <c r="R28" s="30">
        <f t="shared" si="67"/>
        <v>0</v>
      </c>
      <c r="S28" s="30">
        <f t="shared" si="67"/>
        <v>0</v>
      </c>
      <c r="T28" s="121">
        <f t="shared" si="67"/>
        <v>0</v>
      </c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24">
        <f t="shared" si="56"/>
        <v>0</v>
      </c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8"/>
      <c r="BO28" s="4"/>
      <c r="BP28" s="32"/>
      <c r="BQ28" s="32"/>
      <c r="BR28" s="32"/>
      <c r="BS28" s="32"/>
      <c r="BT28" s="4"/>
      <c r="BU28" s="4"/>
      <c r="BV28" s="4"/>
      <c r="BW28" s="4"/>
      <c r="BX28" s="4"/>
      <c r="BY28" s="4"/>
      <c r="BZ28" s="4"/>
      <c r="CA28" s="4"/>
    </row>
    <row r="29" spans="1:79" x14ac:dyDescent="0.25">
      <c r="A29" s="24"/>
      <c r="B29" s="24"/>
      <c r="C29" s="24"/>
      <c r="D29" s="24"/>
      <c r="E29" s="24"/>
      <c r="F29" s="24"/>
      <c r="G29" s="25" t="s">
        <v>56</v>
      </c>
      <c r="H29" s="30">
        <f t="shared" ref="H29:T29" si="68">COUNTIF(H10:H13,"M+E/O")</f>
        <v>0</v>
      </c>
      <c r="I29" s="30">
        <f t="shared" si="68"/>
        <v>0</v>
      </c>
      <c r="J29" s="30">
        <f t="shared" si="68"/>
        <v>0</v>
      </c>
      <c r="K29" s="30">
        <f t="shared" si="68"/>
        <v>0</v>
      </c>
      <c r="L29" s="30">
        <f t="shared" si="68"/>
        <v>0</v>
      </c>
      <c r="M29" s="30">
        <f t="shared" si="68"/>
        <v>0</v>
      </c>
      <c r="N29" s="30">
        <f t="shared" si="68"/>
        <v>0</v>
      </c>
      <c r="O29" s="30">
        <f t="shared" si="68"/>
        <v>0</v>
      </c>
      <c r="P29" s="30">
        <f t="shared" si="68"/>
        <v>0</v>
      </c>
      <c r="Q29" s="30">
        <f t="shared" si="68"/>
        <v>0</v>
      </c>
      <c r="R29" s="30">
        <f t="shared" si="68"/>
        <v>0</v>
      </c>
      <c r="S29" s="30">
        <f t="shared" si="68"/>
        <v>0</v>
      </c>
      <c r="T29" s="121">
        <f t="shared" si="68"/>
        <v>0</v>
      </c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24">
        <f t="shared" si="56"/>
        <v>0</v>
      </c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8"/>
      <c r="BO29" s="4"/>
      <c r="BP29" s="32"/>
      <c r="BQ29" s="32"/>
      <c r="BR29" s="32"/>
      <c r="BS29" s="32"/>
      <c r="BT29" s="4"/>
      <c r="BU29" s="4"/>
      <c r="BV29" s="4"/>
      <c r="BW29" s="4"/>
      <c r="BX29" s="4"/>
      <c r="BY29" s="4"/>
      <c r="BZ29" s="4"/>
      <c r="CA29" s="4"/>
    </row>
    <row r="30" spans="1:79" x14ac:dyDescent="0.25">
      <c r="A30" s="24"/>
      <c r="B30" s="24"/>
      <c r="C30" s="24"/>
      <c r="D30" s="24"/>
      <c r="E30" s="24"/>
      <c r="F30" s="24"/>
      <c r="G30" s="25" t="s">
        <v>57</v>
      </c>
      <c r="H30" s="30">
        <f t="shared" ref="H30:T30" si="69">COUNTIF(H10:H13,"E+N/O")</f>
        <v>0</v>
      </c>
      <c r="I30" s="30">
        <f t="shared" si="69"/>
        <v>0</v>
      </c>
      <c r="J30" s="30">
        <f t="shared" si="69"/>
        <v>0</v>
      </c>
      <c r="K30" s="30">
        <f t="shared" si="69"/>
        <v>0</v>
      </c>
      <c r="L30" s="30">
        <f t="shared" si="69"/>
        <v>0</v>
      </c>
      <c r="M30" s="30">
        <f t="shared" si="69"/>
        <v>0</v>
      </c>
      <c r="N30" s="30">
        <f t="shared" si="69"/>
        <v>0</v>
      </c>
      <c r="O30" s="30">
        <f t="shared" si="69"/>
        <v>0</v>
      </c>
      <c r="P30" s="30">
        <f t="shared" si="69"/>
        <v>0</v>
      </c>
      <c r="Q30" s="30">
        <f t="shared" si="69"/>
        <v>0</v>
      </c>
      <c r="R30" s="30">
        <f t="shared" si="69"/>
        <v>0</v>
      </c>
      <c r="S30" s="30">
        <f t="shared" si="69"/>
        <v>0</v>
      </c>
      <c r="T30" s="121">
        <f t="shared" si="69"/>
        <v>0</v>
      </c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24">
        <f t="shared" si="56"/>
        <v>0</v>
      </c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8"/>
      <c r="BO30" s="4"/>
      <c r="BP30" s="32"/>
      <c r="BQ30" s="32"/>
      <c r="BR30" s="32"/>
      <c r="BS30" s="32"/>
      <c r="BT30" s="4"/>
      <c r="BU30" s="4"/>
      <c r="BV30" s="4"/>
      <c r="BW30" s="4"/>
      <c r="BX30" s="4"/>
      <c r="BY30" s="4"/>
      <c r="BZ30" s="4"/>
      <c r="CA30" s="4"/>
    </row>
    <row r="31" spans="1:79" x14ac:dyDescent="0.25">
      <c r="A31" s="24"/>
      <c r="B31" s="24"/>
      <c r="C31" s="24"/>
      <c r="D31" s="24"/>
      <c r="E31" s="24"/>
      <c r="F31" s="24"/>
      <c r="G31" s="25" t="s">
        <v>58</v>
      </c>
      <c r="H31" s="30">
        <f t="shared" ref="H31:T31" si="70">COUNTIF(H10:H13,"M+N/O")</f>
        <v>0</v>
      </c>
      <c r="I31" s="30">
        <f t="shared" si="70"/>
        <v>0</v>
      </c>
      <c r="J31" s="30">
        <f t="shared" si="70"/>
        <v>0</v>
      </c>
      <c r="K31" s="30">
        <f t="shared" si="70"/>
        <v>0</v>
      </c>
      <c r="L31" s="30">
        <f t="shared" si="70"/>
        <v>0</v>
      </c>
      <c r="M31" s="30">
        <f t="shared" si="70"/>
        <v>0</v>
      </c>
      <c r="N31" s="30">
        <f t="shared" si="70"/>
        <v>0</v>
      </c>
      <c r="O31" s="30">
        <f t="shared" si="70"/>
        <v>0</v>
      </c>
      <c r="P31" s="30">
        <f t="shared" si="70"/>
        <v>0</v>
      </c>
      <c r="Q31" s="30">
        <f t="shared" si="70"/>
        <v>0</v>
      </c>
      <c r="R31" s="30">
        <f t="shared" si="70"/>
        <v>0</v>
      </c>
      <c r="S31" s="30">
        <f t="shared" si="70"/>
        <v>0</v>
      </c>
      <c r="T31" s="121">
        <f t="shared" si="70"/>
        <v>0</v>
      </c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24">
        <f t="shared" si="56"/>
        <v>0</v>
      </c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8"/>
      <c r="BO31" s="4"/>
      <c r="BP31" s="32"/>
      <c r="BQ31" s="32"/>
      <c r="BR31" s="32"/>
      <c r="BS31" s="32"/>
      <c r="BT31" s="4"/>
      <c r="BU31" s="4"/>
      <c r="BV31" s="4"/>
      <c r="BW31" s="4"/>
      <c r="BX31" s="4"/>
      <c r="BY31" s="4"/>
      <c r="BZ31" s="4"/>
      <c r="CA31" s="4"/>
    </row>
    <row r="32" spans="1:79" x14ac:dyDescent="0.25">
      <c r="A32" s="24"/>
      <c r="B32" s="24"/>
      <c r="C32" s="24"/>
      <c r="D32" s="24"/>
      <c r="E32" s="24"/>
      <c r="F32" s="24"/>
      <c r="G32" s="25" t="s">
        <v>59</v>
      </c>
      <c r="H32" s="30">
        <f t="shared" ref="H32:T32" si="71">COUNTIF(H10:H13,"G+E/O")</f>
        <v>0</v>
      </c>
      <c r="I32" s="30">
        <f t="shared" si="71"/>
        <v>0</v>
      </c>
      <c r="J32" s="30">
        <f t="shared" si="71"/>
        <v>0</v>
      </c>
      <c r="K32" s="30">
        <f t="shared" si="71"/>
        <v>0</v>
      </c>
      <c r="L32" s="30">
        <f t="shared" si="71"/>
        <v>0</v>
      </c>
      <c r="M32" s="30">
        <f t="shared" si="71"/>
        <v>0</v>
      </c>
      <c r="N32" s="30">
        <f t="shared" si="71"/>
        <v>0</v>
      </c>
      <c r="O32" s="30">
        <f t="shared" si="71"/>
        <v>0</v>
      </c>
      <c r="P32" s="30">
        <f t="shared" si="71"/>
        <v>0</v>
      </c>
      <c r="Q32" s="30">
        <f t="shared" si="71"/>
        <v>0</v>
      </c>
      <c r="R32" s="30">
        <f t="shared" si="71"/>
        <v>0</v>
      </c>
      <c r="S32" s="30">
        <f t="shared" si="71"/>
        <v>0</v>
      </c>
      <c r="T32" s="121">
        <f t="shared" si="71"/>
        <v>0</v>
      </c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24">
        <f t="shared" si="56"/>
        <v>0</v>
      </c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28"/>
      <c r="BO32" s="4"/>
      <c r="BP32" s="32"/>
      <c r="BQ32" s="32"/>
      <c r="BR32" s="32"/>
      <c r="BS32" s="32"/>
      <c r="BT32" s="4"/>
      <c r="BU32" s="4"/>
      <c r="BV32" s="4"/>
      <c r="BW32" s="4"/>
      <c r="BX32" s="4"/>
      <c r="BY32" s="4"/>
      <c r="BZ32" s="4"/>
      <c r="CA32" s="4"/>
    </row>
    <row r="33" spans="1:79" x14ac:dyDescent="0.25">
      <c r="A33" s="24"/>
      <c r="B33" s="24"/>
      <c r="C33" s="24"/>
      <c r="D33" s="24"/>
      <c r="E33" s="24"/>
      <c r="F33" s="24"/>
      <c r="G33" s="25" t="s">
        <v>75</v>
      </c>
      <c r="H33" s="30">
        <f t="shared" ref="H33:T33" si="72">COUNTIF(H10:H14,"G+N/O")</f>
        <v>0</v>
      </c>
      <c r="I33" s="30">
        <f t="shared" si="72"/>
        <v>0</v>
      </c>
      <c r="J33" s="30">
        <f t="shared" si="72"/>
        <v>0</v>
      </c>
      <c r="K33" s="30">
        <f t="shared" si="72"/>
        <v>0</v>
      </c>
      <c r="L33" s="30">
        <f t="shared" si="72"/>
        <v>0</v>
      </c>
      <c r="M33" s="30">
        <f t="shared" si="72"/>
        <v>0</v>
      </c>
      <c r="N33" s="30">
        <f t="shared" si="72"/>
        <v>0</v>
      </c>
      <c r="O33" s="30">
        <f t="shared" si="72"/>
        <v>0</v>
      </c>
      <c r="P33" s="30">
        <f t="shared" si="72"/>
        <v>0</v>
      </c>
      <c r="Q33" s="30">
        <f t="shared" si="72"/>
        <v>0</v>
      </c>
      <c r="R33" s="30">
        <f t="shared" si="72"/>
        <v>0</v>
      </c>
      <c r="S33" s="30">
        <f t="shared" si="72"/>
        <v>0</v>
      </c>
      <c r="T33" s="121">
        <f t="shared" si="72"/>
        <v>0</v>
      </c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24">
        <f t="shared" si="56"/>
        <v>0</v>
      </c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28"/>
      <c r="BO33" s="4"/>
      <c r="BP33" s="32"/>
      <c r="BQ33" s="32"/>
      <c r="BR33" s="32"/>
      <c r="BS33" s="32"/>
      <c r="BT33" s="4"/>
      <c r="BU33" s="4"/>
      <c r="BV33" s="4"/>
      <c r="BW33" s="4"/>
      <c r="BX33" s="4"/>
      <c r="BY33" s="4"/>
      <c r="BZ33" s="4"/>
      <c r="CA33" s="4"/>
    </row>
    <row r="34" spans="1:79" x14ac:dyDescent="0.25">
      <c r="A34" s="24"/>
      <c r="B34" s="24"/>
      <c r="C34" s="24"/>
      <c r="D34" s="24"/>
      <c r="E34" s="24"/>
      <c r="F34" s="24"/>
      <c r="G34" s="34" t="s">
        <v>43</v>
      </c>
      <c r="H34" s="30">
        <f t="shared" ref="H34:T34" si="73">COUNTIF(H10:H13,"O")*1</f>
        <v>0</v>
      </c>
      <c r="I34" s="30">
        <f t="shared" si="73"/>
        <v>0</v>
      </c>
      <c r="J34" s="30">
        <f t="shared" si="73"/>
        <v>2</v>
      </c>
      <c r="K34" s="30">
        <f t="shared" si="73"/>
        <v>1</v>
      </c>
      <c r="L34" s="30">
        <f t="shared" si="73"/>
        <v>1</v>
      </c>
      <c r="M34" s="30">
        <f t="shared" si="73"/>
        <v>0</v>
      </c>
      <c r="N34" s="30">
        <f t="shared" si="73"/>
        <v>0</v>
      </c>
      <c r="O34" s="30">
        <f t="shared" si="73"/>
        <v>0</v>
      </c>
      <c r="P34" s="30">
        <f t="shared" si="73"/>
        <v>1</v>
      </c>
      <c r="Q34" s="30">
        <f t="shared" si="73"/>
        <v>1</v>
      </c>
      <c r="R34" s="30">
        <f t="shared" si="73"/>
        <v>0</v>
      </c>
      <c r="S34" s="30">
        <f t="shared" si="73"/>
        <v>2</v>
      </c>
      <c r="T34" s="121">
        <f t="shared" si="73"/>
        <v>0</v>
      </c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24">
        <f>SUM(U34:AX34)</f>
        <v>0</v>
      </c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8"/>
      <c r="BO34" s="4"/>
      <c r="BP34" s="32"/>
      <c r="BQ34" s="32"/>
      <c r="BR34" s="32"/>
      <c r="BS34" s="32"/>
      <c r="BT34" s="4"/>
      <c r="BU34" s="4"/>
      <c r="BV34" s="4"/>
      <c r="BW34" s="4"/>
      <c r="BX34" s="4"/>
      <c r="BY34" s="4"/>
      <c r="BZ34" s="4"/>
      <c r="CA34" s="4"/>
    </row>
    <row r="35" spans="1:79" x14ac:dyDescent="0.25">
      <c r="A35" s="24"/>
      <c r="B35" s="24"/>
      <c r="C35" s="24"/>
      <c r="D35" s="24"/>
      <c r="E35" s="24"/>
      <c r="F35" s="24"/>
      <c r="G35" s="35" t="s">
        <v>26</v>
      </c>
      <c r="H35" s="8">
        <f t="shared" ref="H35:T35" si="74">COUNTIF(H10:H13,"A")</f>
        <v>0</v>
      </c>
      <c r="I35" s="8">
        <f t="shared" si="74"/>
        <v>0</v>
      </c>
      <c r="J35" s="8">
        <f t="shared" si="74"/>
        <v>0</v>
      </c>
      <c r="K35" s="8">
        <f t="shared" si="74"/>
        <v>1</v>
      </c>
      <c r="L35" s="8">
        <f t="shared" si="74"/>
        <v>0</v>
      </c>
      <c r="M35" s="8">
        <f t="shared" si="74"/>
        <v>0</v>
      </c>
      <c r="N35" s="8">
        <f t="shared" si="74"/>
        <v>0</v>
      </c>
      <c r="O35" s="8">
        <f t="shared" si="74"/>
        <v>0</v>
      </c>
      <c r="P35" s="8">
        <f t="shared" si="74"/>
        <v>0</v>
      </c>
      <c r="Q35" s="8">
        <f t="shared" si="74"/>
        <v>0</v>
      </c>
      <c r="R35" s="8">
        <f t="shared" si="74"/>
        <v>0</v>
      </c>
      <c r="S35" s="8">
        <f t="shared" si="74"/>
        <v>0</v>
      </c>
      <c r="T35" s="122">
        <f t="shared" si="74"/>
        <v>0</v>
      </c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24">
        <f>SUM(U35:AX35)</f>
        <v>0</v>
      </c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8"/>
      <c r="BO35" s="4"/>
      <c r="BP35" s="32"/>
      <c r="BQ35" s="32"/>
      <c r="BR35" s="32"/>
      <c r="BS35" s="32"/>
      <c r="BT35" s="4"/>
      <c r="BU35" s="4"/>
      <c r="BV35" s="4"/>
      <c r="BW35" s="4"/>
      <c r="BX35" s="4"/>
      <c r="BY35" s="4"/>
      <c r="BZ35" s="4"/>
      <c r="CA35" s="4"/>
    </row>
    <row r="36" spans="1:79" x14ac:dyDescent="0.25">
      <c r="A36" s="24"/>
      <c r="B36" s="24"/>
      <c r="C36" s="24"/>
      <c r="D36" s="24"/>
      <c r="E36" s="24"/>
      <c r="F36" s="24"/>
      <c r="G36" s="35" t="s">
        <v>77</v>
      </c>
      <c r="H36" s="8">
        <f t="shared" ref="H36:T36" si="75">COUNTIF(H10:H13,"GH")</f>
        <v>0</v>
      </c>
      <c r="I36" s="8">
        <f t="shared" si="75"/>
        <v>0</v>
      </c>
      <c r="J36" s="8">
        <f t="shared" si="75"/>
        <v>0</v>
      </c>
      <c r="K36" s="8">
        <f t="shared" si="75"/>
        <v>0</v>
      </c>
      <c r="L36" s="8">
        <f t="shared" si="75"/>
        <v>0</v>
      </c>
      <c r="M36" s="8">
        <f t="shared" si="75"/>
        <v>0</v>
      </c>
      <c r="N36" s="8">
        <f t="shared" si="75"/>
        <v>0</v>
      </c>
      <c r="O36" s="8">
        <f t="shared" si="75"/>
        <v>0</v>
      </c>
      <c r="P36" s="8">
        <f t="shared" si="75"/>
        <v>0</v>
      </c>
      <c r="Q36" s="8">
        <f t="shared" si="75"/>
        <v>0</v>
      </c>
      <c r="R36" s="8">
        <f t="shared" si="75"/>
        <v>0</v>
      </c>
      <c r="S36" s="8">
        <f t="shared" si="75"/>
        <v>0</v>
      </c>
      <c r="T36" s="122">
        <f t="shared" si="75"/>
        <v>0</v>
      </c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24">
        <f>SUM(U36:AX36)</f>
        <v>0</v>
      </c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8"/>
      <c r="BO36" s="4"/>
      <c r="BP36" s="32"/>
      <c r="BQ36" s="32"/>
      <c r="BR36" s="32"/>
      <c r="BS36" s="32"/>
      <c r="BT36" s="4"/>
      <c r="BU36" s="4"/>
      <c r="BV36" s="4"/>
      <c r="BW36" s="4"/>
      <c r="BX36" s="4"/>
      <c r="BY36" s="4"/>
      <c r="BZ36" s="4"/>
      <c r="CA36" s="4"/>
    </row>
    <row r="37" spans="1:79" x14ac:dyDescent="0.25">
      <c r="A37" s="24"/>
      <c r="B37" s="24"/>
      <c r="C37" s="24"/>
      <c r="D37" s="24"/>
      <c r="E37" s="24"/>
      <c r="F37" s="24"/>
      <c r="G37" s="35" t="s">
        <v>44</v>
      </c>
      <c r="H37" s="15">
        <f>SUM(H14:H33)</f>
        <v>4</v>
      </c>
      <c r="I37" s="15">
        <f t="shared" ref="I37:T37" si="76">SUM(I14:I33)</f>
        <v>4</v>
      </c>
      <c r="J37" s="15">
        <f t="shared" si="76"/>
        <v>2</v>
      </c>
      <c r="K37" s="15">
        <f t="shared" si="76"/>
        <v>2</v>
      </c>
      <c r="L37" s="15">
        <f t="shared" si="76"/>
        <v>3</v>
      </c>
      <c r="M37" s="15">
        <f t="shared" si="76"/>
        <v>4</v>
      </c>
      <c r="N37" s="15">
        <f t="shared" si="76"/>
        <v>4</v>
      </c>
      <c r="O37" s="15">
        <f t="shared" si="76"/>
        <v>4</v>
      </c>
      <c r="P37" s="15">
        <f t="shared" si="76"/>
        <v>3</v>
      </c>
      <c r="Q37" s="15">
        <f t="shared" si="76"/>
        <v>3</v>
      </c>
      <c r="R37" s="15">
        <f t="shared" si="76"/>
        <v>4</v>
      </c>
      <c r="S37" s="15">
        <f t="shared" si="76"/>
        <v>2</v>
      </c>
      <c r="T37" s="123">
        <f t="shared" si="76"/>
        <v>4</v>
      </c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29">
        <f>SUM(U37:AX37)</f>
        <v>0</v>
      </c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8"/>
      <c r="BO37" s="4"/>
      <c r="BP37" s="32"/>
      <c r="BQ37" s="32"/>
      <c r="BR37" s="32"/>
      <c r="BS37" s="32"/>
      <c r="BT37" s="4"/>
      <c r="BU37" s="4"/>
      <c r="BV37" s="4"/>
      <c r="BW37" s="4"/>
      <c r="BX37" s="4"/>
      <c r="BY37" s="4"/>
      <c r="BZ37" s="4"/>
      <c r="CA37" s="4"/>
    </row>
    <row r="38" spans="1:79" x14ac:dyDescent="0.25">
      <c r="AA38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t="s">
        <v>44</v>
      </c>
    </row>
    <row r="39" spans="1:79" ht="21.75" customHeight="1" x14ac:dyDescent="0.25">
      <c r="E39" s="44"/>
      <c r="F39" s="141" t="s">
        <v>60</v>
      </c>
      <c r="G39" s="38" t="s">
        <v>61</v>
      </c>
      <c r="H39" s="39">
        <f>H14+H20+H21</f>
        <v>2</v>
      </c>
      <c r="I39" s="39">
        <f t="shared" ref="I39:AX39" si="77">I14+I20+I21</f>
        <v>3</v>
      </c>
      <c r="J39" s="39">
        <f t="shared" si="77"/>
        <v>2</v>
      </c>
      <c r="K39" s="39">
        <f t="shared" si="77"/>
        <v>2</v>
      </c>
      <c r="L39" s="39">
        <f t="shared" si="77"/>
        <v>2</v>
      </c>
      <c r="M39" s="39">
        <f t="shared" si="77"/>
        <v>3</v>
      </c>
      <c r="N39" s="39">
        <f t="shared" si="77"/>
        <v>3</v>
      </c>
      <c r="O39" s="39">
        <f t="shared" si="77"/>
        <v>2</v>
      </c>
      <c r="P39" s="39">
        <f t="shared" si="77"/>
        <v>2</v>
      </c>
      <c r="Q39" s="39">
        <f t="shared" si="77"/>
        <v>1</v>
      </c>
      <c r="R39" s="39">
        <f t="shared" si="77"/>
        <v>2</v>
      </c>
      <c r="S39" s="39">
        <f t="shared" si="77"/>
        <v>2</v>
      </c>
      <c r="T39" s="39">
        <f t="shared" si="77"/>
        <v>3</v>
      </c>
      <c r="U39" s="39">
        <f t="shared" si="77"/>
        <v>0</v>
      </c>
      <c r="V39" s="39">
        <f t="shared" si="77"/>
        <v>0</v>
      </c>
      <c r="W39" s="39">
        <f t="shared" si="77"/>
        <v>0</v>
      </c>
      <c r="X39" s="39">
        <f t="shared" si="77"/>
        <v>0</v>
      </c>
      <c r="Y39" s="39">
        <f t="shared" si="77"/>
        <v>0</v>
      </c>
      <c r="Z39" s="39">
        <f t="shared" si="77"/>
        <v>0</v>
      </c>
      <c r="AA39" s="39">
        <f t="shared" si="77"/>
        <v>0</v>
      </c>
      <c r="AB39" s="39">
        <f t="shared" si="77"/>
        <v>0</v>
      </c>
      <c r="AC39" s="39">
        <f t="shared" si="77"/>
        <v>0</v>
      </c>
      <c r="AD39" s="39">
        <f t="shared" si="77"/>
        <v>0</v>
      </c>
      <c r="AE39" s="39">
        <f t="shared" si="77"/>
        <v>0</v>
      </c>
      <c r="AF39" s="39">
        <f t="shared" si="77"/>
        <v>0</v>
      </c>
      <c r="AG39" s="39">
        <f t="shared" si="77"/>
        <v>0</v>
      </c>
      <c r="AH39" s="39">
        <f t="shared" si="77"/>
        <v>0</v>
      </c>
      <c r="AI39" s="39">
        <f t="shared" si="77"/>
        <v>0</v>
      </c>
      <c r="AJ39" s="39">
        <f t="shared" si="77"/>
        <v>0</v>
      </c>
      <c r="AK39" s="39">
        <f t="shared" si="77"/>
        <v>0</v>
      </c>
      <c r="AL39" s="39">
        <f t="shared" si="77"/>
        <v>0</v>
      </c>
      <c r="AM39" s="39">
        <f t="shared" si="77"/>
        <v>0</v>
      </c>
      <c r="AN39" s="39">
        <f t="shared" si="77"/>
        <v>0</v>
      </c>
      <c r="AO39" s="39">
        <f t="shared" si="77"/>
        <v>0</v>
      </c>
      <c r="AP39" s="39">
        <f t="shared" si="77"/>
        <v>0</v>
      </c>
      <c r="AQ39" s="39">
        <f t="shared" si="77"/>
        <v>0</v>
      </c>
      <c r="AR39" s="39">
        <f t="shared" si="77"/>
        <v>0</v>
      </c>
      <c r="AS39" s="39">
        <f t="shared" si="77"/>
        <v>0</v>
      </c>
      <c r="AT39" s="39">
        <f t="shared" si="77"/>
        <v>0</v>
      </c>
      <c r="AU39" s="39">
        <f t="shared" si="77"/>
        <v>0</v>
      </c>
      <c r="AV39" s="39">
        <f t="shared" si="77"/>
        <v>0</v>
      </c>
      <c r="AW39" s="39">
        <f t="shared" si="77"/>
        <v>0</v>
      </c>
      <c r="AX39" s="39">
        <f t="shared" si="77"/>
        <v>0</v>
      </c>
      <c r="AY39" s="78">
        <f>SUM(U39:AX39)</f>
        <v>0</v>
      </c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45">
        <f t="shared" ref="BN39:BN53" si="78">SUM(U39:AK39)</f>
        <v>0</v>
      </c>
    </row>
    <row r="40" spans="1:79" x14ac:dyDescent="0.25">
      <c r="E40" s="44"/>
      <c r="F40" s="141"/>
      <c r="G40" s="38" t="s">
        <v>62</v>
      </c>
      <c r="H40" s="20">
        <f>H26+H29+H31+H19</f>
        <v>0</v>
      </c>
      <c r="I40" s="20">
        <f t="shared" ref="I40:AX40" si="79">I26+I29+I31+I19</f>
        <v>0</v>
      </c>
      <c r="J40" s="20">
        <f t="shared" si="79"/>
        <v>0</v>
      </c>
      <c r="K40" s="20">
        <f t="shared" si="79"/>
        <v>0</v>
      </c>
      <c r="L40" s="20">
        <f t="shared" si="79"/>
        <v>0</v>
      </c>
      <c r="M40" s="20">
        <f t="shared" si="79"/>
        <v>0</v>
      </c>
      <c r="N40" s="20">
        <f t="shared" si="79"/>
        <v>0</v>
      </c>
      <c r="O40" s="20">
        <f t="shared" si="79"/>
        <v>0</v>
      </c>
      <c r="P40" s="20">
        <f t="shared" si="79"/>
        <v>0</v>
      </c>
      <c r="Q40" s="20">
        <f t="shared" si="79"/>
        <v>0</v>
      </c>
      <c r="R40" s="20">
        <f t="shared" si="79"/>
        <v>0</v>
      </c>
      <c r="S40" s="20">
        <f t="shared" si="79"/>
        <v>0</v>
      </c>
      <c r="T40" s="20">
        <f t="shared" si="79"/>
        <v>0</v>
      </c>
      <c r="U40" s="20">
        <f t="shared" si="79"/>
        <v>0</v>
      </c>
      <c r="V40" s="20">
        <f t="shared" si="79"/>
        <v>0</v>
      </c>
      <c r="W40" s="20">
        <f t="shared" si="79"/>
        <v>0</v>
      </c>
      <c r="X40" s="20">
        <f t="shared" si="79"/>
        <v>0</v>
      </c>
      <c r="Y40" s="20">
        <f t="shared" si="79"/>
        <v>0</v>
      </c>
      <c r="Z40" s="20">
        <f t="shared" si="79"/>
        <v>0</v>
      </c>
      <c r="AA40" s="20">
        <f t="shared" si="79"/>
        <v>0</v>
      </c>
      <c r="AB40" s="20">
        <f t="shared" si="79"/>
        <v>0</v>
      </c>
      <c r="AC40" s="20">
        <f t="shared" si="79"/>
        <v>0</v>
      </c>
      <c r="AD40" s="20">
        <f t="shared" si="79"/>
        <v>0</v>
      </c>
      <c r="AE40" s="20">
        <f t="shared" si="79"/>
        <v>0</v>
      </c>
      <c r="AF40" s="20">
        <f t="shared" si="79"/>
        <v>0</v>
      </c>
      <c r="AG40" s="20">
        <f t="shared" si="79"/>
        <v>0</v>
      </c>
      <c r="AH40" s="20">
        <f t="shared" si="79"/>
        <v>0</v>
      </c>
      <c r="AI40" s="20">
        <f t="shared" si="79"/>
        <v>0</v>
      </c>
      <c r="AJ40" s="20">
        <f t="shared" si="79"/>
        <v>0</v>
      </c>
      <c r="AK40" s="20">
        <f t="shared" si="79"/>
        <v>0</v>
      </c>
      <c r="AL40" s="20">
        <f t="shared" si="79"/>
        <v>0</v>
      </c>
      <c r="AM40" s="20">
        <f t="shared" si="79"/>
        <v>0</v>
      </c>
      <c r="AN40" s="20">
        <f t="shared" si="79"/>
        <v>0</v>
      </c>
      <c r="AO40" s="20">
        <f t="shared" si="79"/>
        <v>0</v>
      </c>
      <c r="AP40" s="20">
        <f t="shared" si="79"/>
        <v>0</v>
      </c>
      <c r="AQ40" s="20">
        <f t="shared" si="79"/>
        <v>0</v>
      </c>
      <c r="AR40" s="20">
        <f t="shared" si="79"/>
        <v>0</v>
      </c>
      <c r="AS40" s="20">
        <f t="shared" si="79"/>
        <v>0</v>
      </c>
      <c r="AT40" s="20">
        <f t="shared" si="79"/>
        <v>0</v>
      </c>
      <c r="AU40" s="20">
        <f t="shared" si="79"/>
        <v>0</v>
      </c>
      <c r="AV40" s="20">
        <f t="shared" si="79"/>
        <v>0</v>
      </c>
      <c r="AW40" s="20">
        <f t="shared" si="79"/>
        <v>0</v>
      </c>
      <c r="AX40" s="20">
        <f t="shared" si="79"/>
        <v>0</v>
      </c>
      <c r="AY40" s="78">
        <f t="shared" ref="AY40:AY44" si="80">SUM(H40:AK40)</f>
        <v>0</v>
      </c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45">
        <f t="shared" si="78"/>
        <v>0</v>
      </c>
    </row>
    <row r="41" spans="1:79" x14ac:dyDescent="0.25">
      <c r="E41" s="44"/>
      <c r="F41" s="141"/>
      <c r="G41" s="38" t="s">
        <v>72</v>
      </c>
      <c r="H41" s="39">
        <f>H40+H39</f>
        <v>2</v>
      </c>
      <c r="I41" s="39">
        <f t="shared" ref="I41:AX41" si="81">I40+I39</f>
        <v>3</v>
      </c>
      <c r="J41" s="39">
        <f t="shared" si="81"/>
        <v>2</v>
      </c>
      <c r="K41" s="39">
        <f t="shared" si="81"/>
        <v>2</v>
      </c>
      <c r="L41" s="39">
        <f t="shared" si="81"/>
        <v>2</v>
      </c>
      <c r="M41" s="39">
        <f t="shared" si="81"/>
        <v>3</v>
      </c>
      <c r="N41" s="39">
        <f t="shared" si="81"/>
        <v>3</v>
      </c>
      <c r="O41" s="39">
        <f t="shared" si="81"/>
        <v>2</v>
      </c>
      <c r="P41" s="39">
        <f t="shared" si="81"/>
        <v>2</v>
      </c>
      <c r="Q41" s="39">
        <f t="shared" si="81"/>
        <v>1</v>
      </c>
      <c r="R41" s="39">
        <f t="shared" si="81"/>
        <v>2</v>
      </c>
      <c r="S41" s="39">
        <f t="shared" si="81"/>
        <v>2</v>
      </c>
      <c r="T41" s="39">
        <f t="shared" si="81"/>
        <v>3</v>
      </c>
      <c r="U41" s="39">
        <f t="shared" si="81"/>
        <v>0</v>
      </c>
      <c r="V41" s="39">
        <f t="shared" si="81"/>
        <v>0</v>
      </c>
      <c r="W41" s="39">
        <f t="shared" si="81"/>
        <v>0</v>
      </c>
      <c r="X41" s="39">
        <f t="shared" si="81"/>
        <v>0</v>
      </c>
      <c r="Y41" s="39">
        <f t="shared" si="81"/>
        <v>0</v>
      </c>
      <c r="Z41" s="39">
        <f t="shared" si="81"/>
        <v>0</v>
      </c>
      <c r="AA41" s="39">
        <f t="shared" si="81"/>
        <v>0</v>
      </c>
      <c r="AB41" s="39">
        <f t="shared" si="81"/>
        <v>0</v>
      </c>
      <c r="AC41" s="39">
        <f t="shared" si="81"/>
        <v>0</v>
      </c>
      <c r="AD41" s="39">
        <f t="shared" si="81"/>
        <v>0</v>
      </c>
      <c r="AE41" s="39">
        <f t="shared" si="81"/>
        <v>0</v>
      </c>
      <c r="AF41" s="39">
        <f t="shared" si="81"/>
        <v>0</v>
      </c>
      <c r="AG41" s="39">
        <f t="shared" si="81"/>
        <v>0</v>
      </c>
      <c r="AH41" s="39">
        <f t="shared" si="81"/>
        <v>0</v>
      </c>
      <c r="AI41" s="39">
        <f t="shared" si="81"/>
        <v>0</v>
      </c>
      <c r="AJ41" s="39">
        <f t="shared" si="81"/>
        <v>0</v>
      </c>
      <c r="AK41" s="39">
        <f t="shared" si="81"/>
        <v>0</v>
      </c>
      <c r="AL41" s="39">
        <f t="shared" si="81"/>
        <v>0</v>
      </c>
      <c r="AM41" s="39">
        <f t="shared" si="81"/>
        <v>0</v>
      </c>
      <c r="AN41" s="39">
        <f t="shared" si="81"/>
        <v>0</v>
      </c>
      <c r="AO41" s="39">
        <f t="shared" si="81"/>
        <v>0</v>
      </c>
      <c r="AP41" s="39">
        <f t="shared" si="81"/>
        <v>0</v>
      </c>
      <c r="AQ41" s="39">
        <f t="shared" si="81"/>
        <v>0</v>
      </c>
      <c r="AR41" s="39">
        <f t="shared" si="81"/>
        <v>0</v>
      </c>
      <c r="AS41" s="39">
        <f t="shared" si="81"/>
        <v>0</v>
      </c>
      <c r="AT41" s="39">
        <f t="shared" si="81"/>
        <v>0</v>
      </c>
      <c r="AU41" s="39">
        <f t="shared" si="81"/>
        <v>0</v>
      </c>
      <c r="AV41" s="39">
        <f t="shared" si="81"/>
        <v>0</v>
      </c>
      <c r="AW41" s="39">
        <f t="shared" si="81"/>
        <v>0</v>
      </c>
      <c r="AX41" s="39">
        <f t="shared" si="81"/>
        <v>0</v>
      </c>
      <c r="AY41" s="78">
        <f>SUM(U41:AX41)</f>
        <v>0</v>
      </c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45">
        <f t="shared" si="78"/>
        <v>0</v>
      </c>
    </row>
    <row r="42" spans="1:79" x14ac:dyDescent="0.25">
      <c r="E42" s="44"/>
      <c r="F42" s="141"/>
      <c r="G42" s="40" t="s">
        <v>64</v>
      </c>
      <c r="H42" s="20">
        <f>H17+H23+H24</f>
        <v>0</v>
      </c>
      <c r="I42" s="20">
        <f t="shared" ref="I42:AX42" si="82">I17+I23+I24</f>
        <v>0</v>
      </c>
      <c r="J42" s="20">
        <f t="shared" si="82"/>
        <v>0</v>
      </c>
      <c r="K42" s="20">
        <f t="shared" si="82"/>
        <v>0</v>
      </c>
      <c r="L42" s="20">
        <f t="shared" si="82"/>
        <v>0</v>
      </c>
      <c r="M42" s="20">
        <f t="shared" si="82"/>
        <v>0</v>
      </c>
      <c r="N42" s="20">
        <f t="shared" si="82"/>
        <v>0</v>
      </c>
      <c r="O42" s="20">
        <f t="shared" si="82"/>
        <v>0</v>
      </c>
      <c r="P42" s="20">
        <f t="shared" si="82"/>
        <v>0</v>
      </c>
      <c r="Q42" s="20">
        <f t="shared" si="82"/>
        <v>0</v>
      </c>
      <c r="R42" s="20">
        <f t="shared" si="82"/>
        <v>0</v>
      </c>
      <c r="S42" s="20">
        <f t="shared" si="82"/>
        <v>0</v>
      </c>
      <c r="T42" s="20">
        <f t="shared" si="82"/>
        <v>0</v>
      </c>
      <c r="U42" s="20">
        <f t="shared" si="82"/>
        <v>0</v>
      </c>
      <c r="V42" s="20">
        <f t="shared" si="82"/>
        <v>0</v>
      </c>
      <c r="W42" s="20">
        <f t="shared" si="82"/>
        <v>0</v>
      </c>
      <c r="X42" s="20">
        <f t="shared" si="82"/>
        <v>0</v>
      </c>
      <c r="Y42" s="20">
        <f t="shared" si="82"/>
        <v>0</v>
      </c>
      <c r="Z42" s="20">
        <f t="shared" si="82"/>
        <v>0</v>
      </c>
      <c r="AA42" s="20">
        <f t="shared" si="82"/>
        <v>0</v>
      </c>
      <c r="AB42" s="20">
        <f t="shared" si="82"/>
        <v>0</v>
      </c>
      <c r="AC42" s="20">
        <f t="shared" si="82"/>
        <v>0</v>
      </c>
      <c r="AD42" s="20">
        <f t="shared" si="82"/>
        <v>0</v>
      </c>
      <c r="AE42" s="20">
        <f t="shared" si="82"/>
        <v>0</v>
      </c>
      <c r="AF42" s="20">
        <f t="shared" si="82"/>
        <v>0</v>
      </c>
      <c r="AG42" s="20">
        <f t="shared" si="82"/>
        <v>0</v>
      </c>
      <c r="AH42" s="20">
        <f t="shared" si="82"/>
        <v>0</v>
      </c>
      <c r="AI42" s="20">
        <f t="shared" si="82"/>
        <v>0</v>
      </c>
      <c r="AJ42" s="20">
        <f t="shared" si="82"/>
        <v>0</v>
      </c>
      <c r="AK42" s="20">
        <f t="shared" si="82"/>
        <v>0</v>
      </c>
      <c r="AL42" s="20">
        <f t="shared" si="82"/>
        <v>0</v>
      </c>
      <c r="AM42" s="20">
        <f t="shared" si="82"/>
        <v>0</v>
      </c>
      <c r="AN42" s="20">
        <f t="shared" si="82"/>
        <v>0</v>
      </c>
      <c r="AO42" s="20">
        <f t="shared" si="82"/>
        <v>0</v>
      </c>
      <c r="AP42" s="20">
        <f t="shared" si="82"/>
        <v>0</v>
      </c>
      <c r="AQ42" s="20">
        <f t="shared" si="82"/>
        <v>0</v>
      </c>
      <c r="AR42" s="20">
        <f t="shared" si="82"/>
        <v>0</v>
      </c>
      <c r="AS42" s="20">
        <f t="shared" si="82"/>
        <v>0</v>
      </c>
      <c r="AT42" s="20">
        <f t="shared" si="82"/>
        <v>0</v>
      </c>
      <c r="AU42" s="20">
        <f t="shared" si="82"/>
        <v>0</v>
      </c>
      <c r="AV42" s="20">
        <f t="shared" si="82"/>
        <v>0</v>
      </c>
      <c r="AW42" s="20">
        <f t="shared" si="82"/>
        <v>0</v>
      </c>
      <c r="AX42" s="20">
        <f t="shared" si="82"/>
        <v>0</v>
      </c>
      <c r="AY42" s="78">
        <f t="shared" si="80"/>
        <v>0</v>
      </c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45">
        <f t="shared" si="78"/>
        <v>0</v>
      </c>
    </row>
    <row r="43" spans="1:79" x14ac:dyDescent="0.25">
      <c r="E43" s="44"/>
      <c r="F43" s="141"/>
      <c r="G43" s="40" t="s">
        <v>65</v>
      </c>
      <c r="H43" s="39">
        <f>H32+H25+H33</f>
        <v>0</v>
      </c>
      <c r="I43" s="39">
        <f t="shared" ref="I43:AX43" si="83">I32+I25+I33</f>
        <v>0</v>
      </c>
      <c r="J43" s="39">
        <f t="shared" si="83"/>
        <v>0</v>
      </c>
      <c r="K43" s="39">
        <f t="shared" si="83"/>
        <v>0</v>
      </c>
      <c r="L43" s="39">
        <f t="shared" si="83"/>
        <v>0</v>
      </c>
      <c r="M43" s="39">
        <f t="shared" si="83"/>
        <v>0</v>
      </c>
      <c r="N43" s="39">
        <f t="shared" si="83"/>
        <v>0</v>
      </c>
      <c r="O43" s="39">
        <f t="shared" si="83"/>
        <v>0</v>
      </c>
      <c r="P43" s="39">
        <f t="shared" si="83"/>
        <v>0</v>
      </c>
      <c r="Q43" s="39">
        <f t="shared" si="83"/>
        <v>0</v>
      </c>
      <c r="R43" s="39">
        <f t="shared" si="83"/>
        <v>0</v>
      </c>
      <c r="S43" s="39">
        <f t="shared" si="83"/>
        <v>0</v>
      </c>
      <c r="T43" s="39">
        <f t="shared" si="83"/>
        <v>0</v>
      </c>
      <c r="U43" s="39">
        <f t="shared" si="83"/>
        <v>0</v>
      </c>
      <c r="V43" s="39">
        <f t="shared" si="83"/>
        <v>0</v>
      </c>
      <c r="W43" s="39">
        <f t="shared" si="83"/>
        <v>0</v>
      </c>
      <c r="X43" s="39">
        <f t="shared" si="83"/>
        <v>0</v>
      </c>
      <c r="Y43" s="39">
        <f t="shared" si="83"/>
        <v>0</v>
      </c>
      <c r="Z43" s="39">
        <f t="shared" si="83"/>
        <v>0</v>
      </c>
      <c r="AA43" s="39">
        <f t="shared" si="83"/>
        <v>0</v>
      </c>
      <c r="AB43" s="39">
        <f t="shared" si="83"/>
        <v>0</v>
      </c>
      <c r="AC43" s="39">
        <f t="shared" si="83"/>
        <v>0</v>
      </c>
      <c r="AD43" s="39">
        <f t="shared" si="83"/>
        <v>0</v>
      </c>
      <c r="AE43" s="39">
        <f t="shared" si="83"/>
        <v>0</v>
      </c>
      <c r="AF43" s="39">
        <f t="shared" si="83"/>
        <v>0</v>
      </c>
      <c r="AG43" s="39">
        <f t="shared" si="83"/>
        <v>0</v>
      </c>
      <c r="AH43" s="39">
        <f t="shared" si="83"/>
        <v>0</v>
      </c>
      <c r="AI43" s="39">
        <f t="shared" si="83"/>
        <v>0</v>
      </c>
      <c r="AJ43" s="39">
        <f t="shared" si="83"/>
        <v>0</v>
      </c>
      <c r="AK43" s="39">
        <f t="shared" si="83"/>
        <v>0</v>
      </c>
      <c r="AL43" s="39">
        <f t="shared" si="83"/>
        <v>0</v>
      </c>
      <c r="AM43" s="39">
        <f t="shared" si="83"/>
        <v>0</v>
      </c>
      <c r="AN43" s="39">
        <f t="shared" si="83"/>
        <v>0</v>
      </c>
      <c r="AO43" s="39">
        <f t="shared" si="83"/>
        <v>0</v>
      </c>
      <c r="AP43" s="39">
        <f t="shared" si="83"/>
        <v>0</v>
      </c>
      <c r="AQ43" s="39">
        <f t="shared" si="83"/>
        <v>0</v>
      </c>
      <c r="AR43" s="39">
        <f t="shared" si="83"/>
        <v>0</v>
      </c>
      <c r="AS43" s="39">
        <f t="shared" si="83"/>
        <v>0</v>
      </c>
      <c r="AT43" s="39">
        <f t="shared" si="83"/>
        <v>0</v>
      </c>
      <c r="AU43" s="39">
        <f t="shared" si="83"/>
        <v>0</v>
      </c>
      <c r="AV43" s="39">
        <f t="shared" si="83"/>
        <v>0</v>
      </c>
      <c r="AW43" s="39">
        <f t="shared" si="83"/>
        <v>0</v>
      </c>
      <c r="AX43" s="39">
        <f t="shared" si="83"/>
        <v>0</v>
      </c>
      <c r="AY43" s="78">
        <f t="shared" si="80"/>
        <v>0</v>
      </c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45">
        <f t="shared" si="78"/>
        <v>0</v>
      </c>
    </row>
    <row r="44" spans="1:79" x14ac:dyDescent="0.25">
      <c r="E44" s="44"/>
      <c r="F44" s="141"/>
      <c r="G44" s="40" t="s">
        <v>71</v>
      </c>
      <c r="H44" s="39">
        <f>H43+H42</f>
        <v>0</v>
      </c>
      <c r="I44" s="39">
        <f t="shared" ref="I44:AX44" si="84">I43+I42</f>
        <v>0</v>
      </c>
      <c r="J44" s="39">
        <f t="shared" si="84"/>
        <v>0</v>
      </c>
      <c r="K44" s="39">
        <f t="shared" si="84"/>
        <v>0</v>
      </c>
      <c r="L44" s="39">
        <f t="shared" si="84"/>
        <v>0</v>
      </c>
      <c r="M44" s="39">
        <f t="shared" si="84"/>
        <v>0</v>
      </c>
      <c r="N44" s="39">
        <f t="shared" si="84"/>
        <v>0</v>
      </c>
      <c r="O44" s="39">
        <f t="shared" si="84"/>
        <v>0</v>
      </c>
      <c r="P44" s="39">
        <f t="shared" si="84"/>
        <v>0</v>
      </c>
      <c r="Q44" s="39">
        <f t="shared" si="84"/>
        <v>0</v>
      </c>
      <c r="R44" s="39">
        <f t="shared" si="84"/>
        <v>0</v>
      </c>
      <c r="S44" s="39">
        <f t="shared" si="84"/>
        <v>0</v>
      </c>
      <c r="T44" s="39">
        <f t="shared" si="84"/>
        <v>0</v>
      </c>
      <c r="U44" s="39">
        <f t="shared" si="84"/>
        <v>0</v>
      </c>
      <c r="V44" s="39">
        <f t="shared" si="84"/>
        <v>0</v>
      </c>
      <c r="W44" s="39">
        <f t="shared" si="84"/>
        <v>0</v>
      </c>
      <c r="X44" s="39">
        <f t="shared" si="84"/>
        <v>0</v>
      </c>
      <c r="Y44" s="39">
        <f t="shared" si="84"/>
        <v>0</v>
      </c>
      <c r="Z44" s="39">
        <f t="shared" si="84"/>
        <v>0</v>
      </c>
      <c r="AA44" s="39">
        <f t="shared" si="84"/>
        <v>0</v>
      </c>
      <c r="AB44" s="39">
        <f t="shared" si="84"/>
        <v>0</v>
      </c>
      <c r="AC44" s="39">
        <f t="shared" si="84"/>
        <v>0</v>
      </c>
      <c r="AD44" s="39">
        <f t="shared" si="84"/>
        <v>0</v>
      </c>
      <c r="AE44" s="39">
        <f t="shared" si="84"/>
        <v>0</v>
      </c>
      <c r="AF44" s="39">
        <f t="shared" si="84"/>
        <v>0</v>
      </c>
      <c r="AG44" s="39">
        <f t="shared" si="84"/>
        <v>0</v>
      </c>
      <c r="AH44" s="39">
        <f t="shared" si="84"/>
        <v>0</v>
      </c>
      <c r="AI44" s="39">
        <f t="shared" si="84"/>
        <v>0</v>
      </c>
      <c r="AJ44" s="39">
        <f t="shared" si="84"/>
        <v>0</v>
      </c>
      <c r="AK44" s="39">
        <f t="shared" si="84"/>
        <v>0</v>
      </c>
      <c r="AL44" s="39">
        <f t="shared" si="84"/>
        <v>0</v>
      </c>
      <c r="AM44" s="39">
        <f t="shared" si="84"/>
        <v>0</v>
      </c>
      <c r="AN44" s="39">
        <f t="shared" si="84"/>
        <v>0</v>
      </c>
      <c r="AO44" s="39">
        <f t="shared" si="84"/>
        <v>0</v>
      </c>
      <c r="AP44" s="39">
        <f t="shared" si="84"/>
        <v>0</v>
      </c>
      <c r="AQ44" s="39">
        <f t="shared" si="84"/>
        <v>0</v>
      </c>
      <c r="AR44" s="39">
        <f t="shared" si="84"/>
        <v>0</v>
      </c>
      <c r="AS44" s="39">
        <f t="shared" si="84"/>
        <v>0</v>
      </c>
      <c r="AT44" s="39">
        <f t="shared" si="84"/>
        <v>0</v>
      </c>
      <c r="AU44" s="39">
        <f t="shared" si="84"/>
        <v>0</v>
      </c>
      <c r="AV44" s="39">
        <f t="shared" si="84"/>
        <v>0</v>
      </c>
      <c r="AW44" s="39">
        <f t="shared" si="84"/>
        <v>0</v>
      </c>
      <c r="AX44" s="39">
        <f t="shared" si="84"/>
        <v>0</v>
      </c>
      <c r="AY44" s="78">
        <f t="shared" si="80"/>
        <v>0</v>
      </c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45">
        <f t="shared" si="78"/>
        <v>0</v>
      </c>
    </row>
    <row r="45" spans="1:79" x14ac:dyDescent="0.25">
      <c r="E45" s="44"/>
      <c r="F45" s="141"/>
      <c r="G45" s="41" t="s">
        <v>63</v>
      </c>
      <c r="H45" s="20">
        <f>H15+H22</f>
        <v>2</v>
      </c>
      <c r="I45" s="20">
        <f t="shared" ref="I45:AX45" si="85">I15+I22</f>
        <v>0</v>
      </c>
      <c r="J45" s="20">
        <f t="shared" si="85"/>
        <v>0</v>
      </c>
      <c r="K45" s="20">
        <f t="shared" si="85"/>
        <v>0</v>
      </c>
      <c r="L45" s="20">
        <f t="shared" si="85"/>
        <v>1</v>
      </c>
      <c r="M45" s="20">
        <f t="shared" si="85"/>
        <v>1</v>
      </c>
      <c r="N45" s="20">
        <f t="shared" si="85"/>
        <v>1</v>
      </c>
      <c r="O45" s="20">
        <f t="shared" si="85"/>
        <v>2</v>
      </c>
      <c r="P45" s="20">
        <f t="shared" si="85"/>
        <v>0</v>
      </c>
      <c r="Q45" s="20">
        <f t="shared" si="85"/>
        <v>1</v>
      </c>
      <c r="R45" s="20">
        <f t="shared" si="85"/>
        <v>2</v>
      </c>
      <c r="S45" s="20">
        <f t="shared" si="85"/>
        <v>0</v>
      </c>
      <c r="T45" s="20">
        <f t="shared" si="85"/>
        <v>1</v>
      </c>
      <c r="U45" s="20">
        <f t="shared" si="85"/>
        <v>0</v>
      </c>
      <c r="V45" s="20">
        <f t="shared" si="85"/>
        <v>0</v>
      </c>
      <c r="W45" s="20">
        <f t="shared" si="85"/>
        <v>0</v>
      </c>
      <c r="X45" s="20">
        <f t="shared" si="85"/>
        <v>0</v>
      </c>
      <c r="Y45" s="20">
        <f t="shared" si="85"/>
        <v>0</v>
      </c>
      <c r="Z45" s="20">
        <f t="shared" si="85"/>
        <v>0</v>
      </c>
      <c r="AA45" s="20">
        <f t="shared" si="85"/>
        <v>0</v>
      </c>
      <c r="AB45" s="20">
        <f t="shared" si="85"/>
        <v>0</v>
      </c>
      <c r="AC45" s="20">
        <f t="shared" si="85"/>
        <v>0</v>
      </c>
      <c r="AD45" s="20">
        <f t="shared" si="85"/>
        <v>0</v>
      </c>
      <c r="AE45" s="20">
        <f t="shared" si="85"/>
        <v>0</v>
      </c>
      <c r="AF45" s="20">
        <f t="shared" si="85"/>
        <v>0</v>
      </c>
      <c r="AG45" s="20">
        <f t="shared" si="85"/>
        <v>0</v>
      </c>
      <c r="AH45" s="20">
        <f t="shared" si="85"/>
        <v>0</v>
      </c>
      <c r="AI45" s="20">
        <f t="shared" si="85"/>
        <v>0</v>
      </c>
      <c r="AJ45" s="20">
        <f t="shared" si="85"/>
        <v>0</v>
      </c>
      <c r="AK45" s="20">
        <f t="shared" si="85"/>
        <v>0</v>
      </c>
      <c r="AL45" s="20">
        <f t="shared" si="85"/>
        <v>0</v>
      </c>
      <c r="AM45" s="20">
        <f t="shared" si="85"/>
        <v>0</v>
      </c>
      <c r="AN45" s="20">
        <f t="shared" si="85"/>
        <v>0</v>
      </c>
      <c r="AO45" s="20">
        <f t="shared" si="85"/>
        <v>0</v>
      </c>
      <c r="AP45" s="20">
        <f t="shared" si="85"/>
        <v>0</v>
      </c>
      <c r="AQ45" s="20">
        <f t="shared" si="85"/>
        <v>0</v>
      </c>
      <c r="AR45" s="20">
        <f t="shared" si="85"/>
        <v>0</v>
      </c>
      <c r="AS45" s="20">
        <f t="shared" si="85"/>
        <v>0</v>
      </c>
      <c r="AT45" s="20">
        <f t="shared" si="85"/>
        <v>0</v>
      </c>
      <c r="AU45" s="20">
        <f t="shared" si="85"/>
        <v>0</v>
      </c>
      <c r="AV45" s="20">
        <f t="shared" si="85"/>
        <v>0</v>
      </c>
      <c r="AW45" s="20">
        <f t="shared" si="85"/>
        <v>0</v>
      </c>
      <c r="AX45" s="20">
        <f t="shared" si="85"/>
        <v>0</v>
      </c>
      <c r="AY45" s="78">
        <f t="shared" ref="AY45:AY53" si="86">SUM(U45:AX45)</f>
        <v>0</v>
      </c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45">
        <f t="shared" si="78"/>
        <v>0</v>
      </c>
    </row>
    <row r="46" spans="1:79" x14ac:dyDescent="0.25">
      <c r="E46" s="44"/>
      <c r="F46" s="141"/>
      <c r="G46" s="41" t="s">
        <v>66</v>
      </c>
      <c r="H46" s="20">
        <f>H20+H23+H32+H30+H29+H28</f>
        <v>0</v>
      </c>
      <c r="I46" s="20">
        <f t="shared" ref="I46:AX46" si="87">I20+I23+I32+I30+I29+I28</f>
        <v>1</v>
      </c>
      <c r="J46" s="20">
        <f t="shared" si="87"/>
        <v>1</v>
      </c>
      <c r="K46" s="20">
        <f t="shared" si="87"/>
        <v>1</v>
      </c>
      <c r="L46" s="20">
        <f t="shared" si="87"/>
        <v>0</v>
      </c>
      <c r="M46" s="20">
        <f t="shared" si="87"/>
        <v>1</v>
      </c>
      <c r="N46" s="20">
        <f t="shared" si="87"/>
        <v>0</v>
      </c>
      <c r="O46" s="20">
        <f t="shared" si="87"/>
        <v>0</v>
      </c>
      <c r="P46" s="20">
        <f t="shared" si="87"/>
        <v>1</v>
      </c>
      <c r="Q46" s="20">
        <f t="shared" si="87"/>
        <v>1</v>
      </c>
      <c r="R46" s="20">
        <f t="shared" si="87"/>
        <v>0</v>
      </c>
      <c r="S46" s="20">
        <f t="shared" si="87"/>
        <v>1</v>
      </c>
      <c r="T46" s="20">
        <f t="shared" si="87"/>
        <v>0</v>
      </c>
      <c r="U46" s="20">
        <f t="shared" si="87"/>
        <v>0</v>
      </c>
      <c r="V46" s="20">
        <f t="shared" si="87"/>
        <v>0</v>
      </c>
      <c r="W46" s="20">
        <f t="shared" si="87"/>
        <v>0</v>
      </c>
      <c r="X46" s="20">
        <f t="shared" si="87"/>
        <v>0</v>
      </c>
      <c r="Y46" s="20">
        <f t="shared" si="87"/>
        <v>0</v>
      </c>
      <c r="Z46" s="20">
        <f t="shared" si="87"/>
        <v>0</v>
      </c>
      <c r="AA46" s="20">
        <f t="shared" si="87"/>
        <v>0</v>
      </c>
      <c r="AB46" s="20">
        <f t="shared" si="87"/>
        <v>0</v>
      </c>
      <c r="AC46" s="20">
        <f t="shared" si="87"/>
        <v>0</v>
      </c>
      <c r="AD46" s="20">
        <f t="shared" si="87"/>
        <v>0</v>
      </c>
      <c r="AE46" s="20">
        <f t="shared" si="87"/>
        <v>0</v>
      </c>
      <c r="AF46" s="20">
        <f t="shared" si="87"/>
        <v>0</v>
      </c>
      <c r="AG46" s="20">
        <f t="shared" si="87"/>
        <v>0</v>
      </c>
      <c r="AH46" s="20">
        <f t="shared" si="87"/>
        <v>0</v>
      </c>
      <c r="AI46" s="20">
        <f t="shared" si="87"/>
        <v>0</v>
      </c>
      <c r="AJ46" s="20">
        <f t="shared" si="87"/>
        <v>0</v>
      </c>
      <c r="AK46" s="20">
        <f t="shared" si="87"/>
        <v>0</v>
      </c>
      <c r="AL46" s="20">
        <f t="shared" si="87"/>
        <v>0</v>
      </c>
      <c r="AM46" s="20">
        <f t="shared" si="87"/>
        <v>0</v>
      </c>
      <c r="AN46" s="20">
        <f t="shared" si="87"/>
        <v>0</v>
      </c>
      <c r="AO46" s="20">
        <f t="shared" si="87"/>
        <v>0</v>
      </c>
      <c r="AP46" s="20">
        <f t="shared" si="87"/>
        <v>0</v>
      </c>
      <c r="AQ46" s="20">
        <f t="shared" si="87"/>
        <v>0</v>
      </c>
      <c r="AR46" s="20">
        <f t="shared" si="87"/>
        <v>0</v>
      </c>
      <c r="AS46" s="20">
        <f t="shared" si="87"/>
        <v>0</v>
      </c>
      <c r="AT46" s="20">
        <f t="shared" si="87"/>
        <v>0</v>
      </c>
      <c r="AU46" s="20">
        <f t="shared" si="87"/>
        <v>0</v>
      </c>
      <c r="AV46" s="20">
        <f t="shared" si="87"/>
        <v>0</v>
      </c>
      <c r="AW46" s="20">
        <f t="shared" si="87"/>
        <v>0</v>
      </c>
      <c r="AX46" s="20">
        <f t="shared" si="87"/>
        <v>0</v>
      </c>
      <c r="AY46" s="78">
        <f t="shared" si="86"/>
        <v>0</v>
      </c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45">
        <f t="shared" si="78"/>
        <v>0</v>
      </c>
    </row>
    <row r="47" spans="1:79" x14ac:dyDescent="0.25">
      <c r="F47" s="141"/>
      <c r="G47" s="41" t="s">
        <v>70</v>
      </c>
      <c r="H47" s="39">
        <f>H46+H45</f>
        <v>2</v>
      </c>
      <c r="I47" s="39">
        <f t="shared" ref="I47:AX47" si="88">I46+I45</f>
        <v>1</v>
      </c>
      <c r="J47" s="39">
        <f t="shared" si="88"/>
        <v>1</v>
      </c>
      <c r="K47" s="39">
        <f t="shared" si="88"/>
        <v>1</v>
      </c>
      <c r="L47" s="39">
        <f t="shared" si="88"/>
        <v>1</v>
      </c>
      <c r="M47" s="39">
        <f t="shared" si="88"/>
        <v>2</v>
      </c>
      <c r="N47" s="39">
        <f t="shared" si="88"/>
        <v>1</v>
      </c>
      <c r="O47" s="39">
        <f t="shared" si="88"/>
        <v>2</v>
      </c>
      <c r="P47" s="39">
        <f t="shared" si="88"/>
        <v>1</v>
      </c>
      <c r="Q47" s="39">
        <f t="shared" si="88"/>
        <v>2</v>
      </c>
      <c r="R47" s="39">
        <f t="shared" si="88"/>
        <v>2</v>
      </c>
      <c r="S47" s="39">
        <f t="shared" si="88"/>
        <v>1</v>
      </c>
      <c r="T47" s="39">
        <f t="shared" si="88"/>
        <v>1</v>
      </c>
      <c r="U47" s="39">
        <f t="shared" si="88"/>
        <v>0</v>
      </c>
      <c r="V47" s="39">
        <f t="shared" si="88"/>
        <v>0</v>
      </c>
      <c r="W47" s="39">
        <f t="shared" si="88"/>
        <v>0</v>
      </c>
      <c r="X47" s="39">
        <f t="shared" si="88"/>
        <v>0</v>
      </c>
      <c r="Y47" s="39">
        <f t="shared" si="88"/>
        <v>0</v>
      </c>
      <c r="Z47" s="39">
        <f t="shared" si="88"/>
        <v>0</v>
      </c>
      <c r="AA47" s="39">
        <f t="shared" si="88"/>
        <v>0</v>
      </c>
      <c r="AB47" s="39">
        <f t="shared" si="88"/>
        <v>0</v>
      </c>
      <c r="AC47" s="39">
        <f t="shared" si="88"/>
        <v>0</v>
      </c>
      <c r="AD47" s="39">
        <f t="shared" si="88"/>
        <v>0</v>
      </c>
      <c r="AE47" s="39">
        <f t="shared" si="88"/>
        <v>0</v>
      </c>
      <c r="AF47" s="39">
        <f t="shared" si="88"/>
        <v>0</v>
      </c>
      <c r="AG47" s="39">
        <f t="shared" si="88"/>
        <v>0</v>
      </c>
      <c r="AH47" s="39">
        <f t="shared" si="88"/>
        <v>0</v>
      </c>
      <c r="AI47" s="39">
        <f t="shared" si="88"/>
        <v>0</v>
      </c>
      <c r="AJ47" s="39">
        <f t="shared" si="88"/>
        <v>0</v>
      </c>
      <c r="AK47" s="39">
        <f t="shared" si="88"/>
        <v>0</v>
      </c>
      <c r="AL47" s="39">
        <f t="shared" si="88"/>
        <v>0</v>
      </c>
      <c r="AM47" s="39">
        <f t="shared" si="88"/>
        <v>0</v>
      </c>
      <c r="AN47" s="39">
        <f t="shared" si="88"/>
        <v>0</v>
      </c>
      <c r="AO47" s="39">
        <f t="shared" si="88"/>
        <v>0</v>
      </c>
      <c r="AP47" s="39">
        <f t="shared" si="88"/>
        <v>0</v>
      </c>
      <c r="AQ47" s="39">
        <f t="shared" si="88"/>
        <v>0</v>
      </c>
      <c r="AR47" s="39">
        <f t="shared" si="88"/>
        <v>0</v>
      </c>
      <c r="AS47" s="39">
        <f t="shared" si="88"/>
        <v>0</v>
      </c>
      <c r="AT47" s="39">
        <f t="shared" si="88"/>
        <v>0</v>
      </c>
      <c r="AU47" s="39">
        <f t="shared" si="88"/>
        <v>0</v>
      </c>
      <c r="AV47" s="39">
        <f t="shared" si="88"/>
        <v>0</v>
      </c>
      <c r="AW47" s="39">
        <f t="shared" si="88"/>
        <v>0</v>
      </c>
      <c r="AX47" s="39">
        <f t="shared" si="88"/>
        <v>0</v>
      </c>
      <c r="AY47" s="78">
        <f t="shared" si="86"/>
        <v>0</v>
      </c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45">
        <f t="shared" si="78"/>
        <v>0</v>
      </c>
      <c r="BO47">
        <f>BN47*2</f>
        <v>0</v>
      </c>
      <c r="BP47">
        <v>159</v>
      </c>
      <c r="BQ47">
        <f>BP47*BO47</f>
        <v>0</v>
      </c>
    </row>
    <row r="48" spans="1:79" x14ac:dyDescent="0.25">
      <c r="F48" s="141"/>
      <c r="G48" s="42" t="s">
        <v>45</v>
      </c>
      <c r="H48" s="20">
        <f>H16</f>
        <v>0</v>
      </c>
      <c r="I48" s="20">
        <f t="shared" ref="I48:AX48" si="89">I16</f>
        <v>1</v>
      </c>
      <c r="J48" s="20">
        <f t="shared" si="89"/>
        <v>0</v>
      </c>
      <c r="K48" s="20">
        <f t="shared" si="89"/>
        <v>0</v>
      </c>
      <c r="L48" s="20">
        <f t="shared" si="89"/>
        <v>0</v>
      </c>
      <c r="M48" s="20">
        <f t="shared" si="89"/>
        <v>0</v>
      </c>
      <c r="N48" s="20">
        <f t="shared" si="89"/>
        <v>0</v>
      </c>
      <c r="O48" s="20">
        <f t="shared" si="89"/>
        <v>0</v>
      </c>
      <c r="P48" s="20">
        <f t="shared" si="89"/>
        <v>1</v>
      </c>
      <c r="Q48" s="20">
        <f t="shared" si="89"/>
        <v>1</v>
      </c>
      <c r="R48" s="20">
        <f t="shared" si="89"/>
        <v>0</v>
      </c>
      <c r="S48" s="20">
        <f t="shared" si="89"/>
        <v>0</v>
      </c>
      <c r="T48" s="20">
        <f t="shared" si="89"/>
        <v>0</v>
      </c>
      <c r="U48" s="20">
        <f t="shared" si="89"/>
        <v>0</v>
      </c>
      <c r="V48" s="20">
        <f t="shared" si="89"/>
        <v>0</v>
      </c>
      <c r="W48" s="20">
        <f t="shared" si="89"/>
        <v>0</v>
      </c>
      <c r="X48" s="20">
        <f t="shared" si="89"/>
        <v>0</v>
      </c>
      <c r="Y48" s="20">
        <f t="shared" si="89"/>
        <v>0</v>
      </c>
      <c r="Z48" s="20">
        <f t="shared" si="89"/>
        <v>0</v>
      </c>
      <c r="AA48" s="20">
        <f t="shared" si="89"/>
        <v>0</v>
      </c>
      <c r="AB48" s="20">
        <f t="shared" si="89"/>
        <v>0</v>
      </c>
      <c r="AC48" s="20">
        <f t="shared" si="89"/>
        <v>0</v>
      </c>
      <c r="AD48" s="20">
        <f t="shared" si="89"/>
        <v>0</v>
      </c>
      <c r="AE48" s="20">
        <f t="shared" si="89"/>
        <v>0</v>
      </c>
      <c r="AF48" s="20">
        <f t="shared" si="89"/>
        <v>0</v>
      </c>
      <c r="AG48" s="20">
        <f t="shared" si="89"/>
        <v>0</v>
      </c>
      <c r="AH48" s="20">
        <f t="shared" si="89"/>
        <v>0</v>
      </c>
      <c r="AI48" s="20">
        <f t="shared" si="89"/>
        <v>0</v>
      </c>
      <c r="AJ48" s="20">
        <f t="shared" si="89"/>
        <v>0</v>
      </c>
      <c r="AK48" s="20">
        <f t="shared" si="89"/>
        <v>0</v>
      </c>
      <c r="AL48" s="20">
        <f t="shared" si="89"/>
        <v>0</v>
      </c>
      <c r="AM48" s="20">
        <f t="shared" si="89"/>
        <v>0</v>
      </c>
      <c r="AN48" s="20">
        <f t="shared" si="89"/>
        <v>0</v>
      </c>
      <c r="AO48" s="20">
        <f t="shared" si="89"/>
        <v>0</v>
      </c>
      <c r="AP48" s="20">
        <f t="shared" si="89"/>
        <v>0</v>
      </c>
      <c r="AQ48" s="20">
        <f t="shared" si="89"/>
        <v>0</v>
      </c>
      <c r="AR48" s="20">
        <f t="shared" si="89"/>
        <v>0</v>
      </c>
      <c r="AS48" s="20">
        <f t="shared" si="89"/>
        <v>0</v>
      </c>
      <c r="AT48" s="20">
        <f t="shared" si="89"/>
        <v>0</v>
      </c>
      <c r="AU48" s="20">
        <f t="shared" si="89"/>
        <v>0</v>
      </c>
      <c r="AV48" s="20">
        <f t="shared" si="89"/>
        <v>0</v>
      </c>
      <c r="AW48" s="20">
        <f t="shared" si="89"/>
        <v>0</v>
      </c>
      <c r="AX48" s="20">
        <f t="shared" si="89"/>
        <v>0</v>
      </c>
      <c r="AY48" s="78">
        <f t="shared" si="86"/>
        <v>0</v>
      </c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45">
        <f t="shared" si="78"/>
        <v>0</v>
      </c>
    </row>
    <row r="49" spans="6:66" x14ac:dyDescent="0.25">
      <c r="F49" s="141"/>
      <c r="G49" s="42" t="s">
        <v>67</v>
      </c>
      <c r="H49" s="20">
        <f>H33+H31+H24+H22+H27+H21</f>
        <v>0</v>
      </c>
      <c r="I49" s="20">
        <f t="shared" ref="I49:AX49" si="90">I33+I31+I24+I22+I27+I21</f>
        <v>0</v>
      </c>
      <c r="J49" s="20">
        <f t="shared" si="90"/>
        <v>0</v>
      </c>
      <c r="K49" s="20">
        <f t="shared" si="90"/>
        <v>0</v>
      </c>
      <c r="L49" s="20">
        <f t="shared" si="90"/>
        <v>0</v>
      </c>
      <c r="M49" s="20">
        <f t="shared" si="90"/>
        <v>0</v>
      </c>
      <c r="N49" s="20">
        <f t="shared" si="90"/>
        <v>1</v>
      </c>
      <c r="O49" s="20">
        <f t="shared" si="90"/>
        <v>0</v>
      </c>
      <c r="P49" s="20">
        <f t="shared" si="90"/>
        <v>0</v>
      </c>
      <c r="Q49" s="20">
        <f t="shared" si="90"/>
        <v>0</v>
      </c>
      <c r="R49" s="20">
        <f t="shared" si="90"/>
        <v>0</v>
      </c>
      <c r="S49" s="20">
        <f t="shared" si="90"/>
        <v>0</v>
      </c>
      <c r="T49" s="20">
        <f t="shared" si="90"/>
        <v>0</v>
      </c>
      <c r="U49" s="20">
        <f t="shared" si="90"/>
        <v>0</v>
      </c>
      <c r="V49" s="20">
        <f t="shared" si="90"/>
        <v>0</v>
      </c>
      <c r="W49" s="20">
        <f t="shared" si="90"/>
        <v>0</v>
      </c>
      <c r="X49" s="20">
        <f t="shared" si="90"/>
        <v>0</v>
      </c>
      <c r="Y49" s="20">
        <f t="shared" si="90"/>
        <v>0</v>
      </c>
      <c r="Z49" s="20">
        <f t="shared" si="90"/>
        <v>0</v>
      </c>
      <c r="AA49" s="20">
        <f t="shared" si="90"/>
        <v>0</v>
      </c>
      <c r="AB49" s="20">
        <f t="shared" si="90"/>
        <v>0</v>
      </c>
      <c r="AC49" s="20">
        <f t="shared" si="90"/>
        <v>0</v>
      </c>
      <c r="AD49" s="20">
        <f t="shared" si="90"/>
        <v>0</v>
      </c>
      <c r="AE49" s="20">
        <f t="shared" si="90"/>
        <v>0</v>
      </c>
      <c r="AF49" s="20">
        <f t="shared" si="90"/>
        <v>0</v>
      </c>
      <c r="AG49" s="20">
        <f t="shared" si="90"/>
        <v>0</v>
      </c>
      <c r="AH49" s="20">
        <f t="shared" si="90"/>
        <v>0</v>
      </c>
      <c r="AI49" s="20">
        <f t="shared" si="90"/>
        <v>0</v>
      </c>
      <c r="AJ49" s="20">
        <f t="shared" si="90"/>
        <v>0</v>
      </c>
      <c r="AK49" s="20">
        <f t="shared" si="90"/>
        <v>0</v>
      </c>
      <c r="AL49" s="20">
        <f t="shared" si="90"/>
        <v>0</v>
      </c>
      <c r="AM49" s="20">
        <f t="shared" si="90"/>
        <v>0</v>
      </c>
      <c r="AN49" s="20">
        <f t="shared" si="90"/>
        <v>0</v>
      </c>
      <c r="AO49" s="20">
        <f t="shared" si="90"/>
        <v>0</v>
      </c>
      <c r="AP49" s="20">
        <f t="shared" si="90"/>
        <v>0</v>
      </c>
      <c r="AQ49" s="20">
        <f t="shared" si="90"/>
        <v>0</v>
      </c>
      <c r="AR49" s="20">
        <f t="shared" si="90"/>
        <v>0</v>
      </c>
      <c r="AS49" s="20">
        <f t="shared" si="90"/>
        <v>0</v>
      </c>
      <c r="AT49" s="20">
        <f t="shared" si="90"/>
        <v>0</v>
      </c>
      <c r="AU49" s="20">
        <f t="shared" si="90"/>
        <v>0</v>
      </c>
      <c r="AV49" s="20">
        <f t="shared" si="90"/>
        <v>0</v>
      </c>
      <c r="AW49" s="20">
        <f t="shared" si="90"/>
        <v>0</v>
      </c>
      <c r="AX49" s="20">
        <f t="shared" si="90"/>
        <v>0</v>
      </c>
      <c r="AY49" s="78">
        <f t="shared" si="86"/>
        <v>0</v>
      </c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45">
        <f t="shared" si="78"/>
        <v>0</v>
      </c>
    </row>
    <row r="50" spans="6:66" x14ac:dyDescent="0.25">
      <c r="F50" s="141"/>
      <c r="G50" s="42" t="s">
        <v>69</v>
      </c>
      <c r="H50" s="39">
        <f>H49+H48</f>
        <v>0</v>
      </c>
      <c r="I50" s="39">
        <f t="shared" ref="I50:AX50" si="91">I49+I48</f>
        <v>1</v>
      </c>
      <c r="J50" s="39">
        <f t="shared" si="91"/>
        <v>0</v>
      </c>
      <c r="K50" s="39">
        <f t="shared" si="91"/>
        <v>0</v>
      </c>
      <c r="L50" s="39">
        <f t="shared" si="91"/>
        <v>0</v>
      </c>
      <c r="M50" s="39">
        <f t="shared" si="91"/>
        <v>0</v>
      </c>
      <c r="N50" s="39">
        <f t="shared" si="91"/>
        <v>1</v>
      </c>
      <c r="O50" s="39">
        <f t="shared" si="91"/>
        <v>0</v>
      </c>
      <c r="P50" s="39">
        <f t="shared" si="91"/>
        <v>1</v>
      </c>
      <c r="Q50" s="39">
        <f t="shared" si="91"/>
        <v>1</v>
      </c>
      <c r="R50" s="39">
        <f t="shared" si="91"/>
        <v>0</v>
      </c>
      <c r="S50" s="39">
        <f t="shared" si="91"/>
        <v>0</v>
      </c>
      <c r="T50" s="39">
        <f t="shared" si="91"/>
        <v>0</v>
      </c>
      <c r="U50" s="39">
        <f t="shared" si="91"/>
        <v>0</v>
      </c>
      <c r="V50" s="39">
        <f t="shared" si="91"/>
        <v>0</v>
      </c>
      <c r="W50" s="39">
        <f t="shared" si="91"/>
        <v>0</v>
      </c>
      <c r="X50" s="39">
        <f t="shared" si="91"/>
        <v>0</v>
      </c>
      <c r="Y50" s="39">
        <f t="shared" si="91"/>
        <v>0</v>
      </c>
      <c r="Z50" s="39">
        <f t="shared" si="91"/>
        <v>0</v>
      </c>
      <c r="AA50" s="39">
        <f t="shared" si="91"/>
        <v>0</v>
      </c>
      <c r="AB50" s="39">
        <f t="shared" si="91"/>
        <v>0</v>
      </c>
      <c r="AC50" s="39">
        <f t="shared" si="91"/>
        <v>0</v>
      </c>
      <c r="AD50" s="39">
        <f t="shared" si="91"/>
        <v>0</v>
      </c>
      <c r="AE50" s="39">
        <f t="shared" si="91"/>
        <v>0</v>
      </c>
      <c r="AF50" s="39">
        <f t="shared" si="91"/>
        <v>0</v>
      </c>
      <c r="AG50" s="39">
        <f t="shared" si="91"/>
        <v>0</v>
      </c>
      <c r="AH50" s="39">
        <f t="shared" si="91"/>
        <v>0</v>
      </c>
      <c r="AI50" s="39">
        <f t="shared" si="91"/>
        <v>0</v>
      </c>
      <c r="AJ50" s="39">
        <f t="shared" si="91"/>
        <v>0</v>
      </c>
      <c r="AK50" s="39">
        <f t="shared" si="91"/>
        <v>0</v>
      </c>
      <c r="AL50" s="39">
        <f t="shared" si="91"/>
        <v>0</v>
      </c>
      <c r="AM50" s="39">
        <f t="shared" si="91"/>
        <v>0</v>
      </c>
      <c r="AN50" s="39">
        <f t="shared" si="91"/>
        <v>0</v>
      </c>
      <c r="AO50" s="39">
        <f t="shared" si="91"/>
        <v>0</v>
      </c>
      <c r="AP50" s="39">
        <f t="shared" si="91"/>
        <v>0</v>
      </c>
      <c r="AQ50" s="39">
        <f t="shared" si="91"/>
        <v>0</v>
      </c>
      <c r="AR50" s="39">
        <f t="shared" si="91"/>
        <v>0</v>
      </c>
      <c r="AS50" s="39">
        <f t="shared" si="91"/>
        <v>0</v>
      </c>
      <c r="AT50" s="39">
        <f t="shared" si="91"/>
        <v>0</v>
      </c>
      <c r="AU50" s="39">
        <f t="shared" si="91"/>
        <v>0</v>
      </c>
      <c r="AV50" s="39">
        <f t="shared" si="91"/>
        <v>0</v>
      </c>
      <c r="AW50" s="39">
        <f t="shared" si="91"/>
        <v>0</v>
      </c>
      <c r="AX50" s="39">
        <f t="shared" si="91"/>
        <v>0</v>
      </c>
      <c r="AY50" s="78">
        <f t="shared" si="86"/>
        <v>0</v>
      </c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45">
        <f t="shared" si="78"/>
        <v>0</v>
      </c>
    </row>
    <row r="51" spans="6:66" x14ac:dyDescent="0.25">
      <c r="F51" s="141"/>
      <c r="G51" s="43" t="s">
        <v>68</v>
      </c>
      <c r="H51" s="39">
        <f>H48+H45+H42+H39</f>
        <v>4</v>
      </c>
      <c r="I51" s="39">
        <f t="shared" ref="I51:AX52" si="92">I48+I45+I42+I39</f>
        <v>4</v>
      </c>
      <c r="J51" s="39">
        <f t="shared" si="92"/>
        <v>2</v>
      </c>
      <c r="K51" s="39">
        <f t="shared" si="92"/>
        <v>2</v>
      </c>
      <c r="L51" s="39">
        <f t="shared" si="92"/>
        <v>3</v>
      </c>
      <c r="M51" s="39">
        <f t="shared" si="92"/>
        <v>4</v>
      </c>
      <c r="N51" s="39">
        <f t="shared" si="92"/>
        <v>4</v>
      </c>
      <c r="O51" s="39">
        <f t="shared" si="92"/>
        <v>4</v>
      </c>
      <c r="P51" s="39">
        <f t="shared" si="92"/>
        <v>3</v>
      </c>
      <c r="Q51" s="39">
        <f t="shared" si="92"/>
        <v>3</v>
      </c>
      <c r="R51" s="39">
        <f t="shared" si="92"/>
        <v>4</v>
      </c>
      <c r="S51" s="39">
        <f t="shared" si="92"/>
        <v>2</v>
      </c>
      <c r="T51" s="39">
        <f t="shared" si="92"/>
        <v>4</v>
      </c>
      <c r="U51" s="39">
        <f t="shared" si="92"/>
        <v>0</v>
      </c>
      <c r="V51" s="39">
        <f t="shared" si="92"/>
        <v>0</v>
      </c>
      <c r="W51" s="39">
        <f t="shared" si="92"/>
        <v>0</v>
      </c>
      <c r="X51" s="39">
        <f t="shared" si="92"/>
        <v>0</v>
      </c>
      <c r="Y51" s="39">
        <f t="shared" si="92"/>
        <v>0</v>
      </c>
      <c r="Z51" s="39">
        <f t="shared" si="92"/>
        <v>0</v>
      </c>
      <c r="AA51" s="39">
        <f t="shared" si="92"/>
        <v>0</v>
      </c>
      <c r="AB51" s="39">
        <f t="shared" si="92"/>
        <v>0</v>
      </c>
      <c r="AC51" s="39">
        <f t="shared" si="92"/>
        <v>0</v>
      </c>
      <c r="AD51" s="39">
        <f t="shared" si="92"/>
        <v>0</v>
      </c>
      <c r="AE51" s="39">
        <f t="shared" si="92"/>
        <v>0</v>
      </c>
      <c r="AF51" s="39">
        <f t="shared" si="92"/>
        <v>0</v>
      </c>
      <c r="AG51" s="39">
        <f t="shared" si="92"/>
        <v>0</v>
      </c>
      <c r="AH51" s="39">
        <f t="shared" si="92"/>
        <v>0</v>
      </c>
      <c r="AI51" s="39">
        <f t="shared" si="92"/>
        <v>0</v>
      </c>
      <c r="AJ51" s="39">
        <f t="shared" si="92"/>
        <v>0</v>
      </c>
      <c r="AK51" s="39">
        <f t="shared" si="92"/>
        <v>0</v>
      </c>
      <c r="AL51" s="39">
        <f t="shared" si="92"/>
        <v>0</v>
      </c>
      <c r="AM51" s="39">
        <f t="shared" si="92"/>
        <v>0</v>
      </c>
      <c r="AN51" s="39">
        <f t="shared" si="92"/>
        <v>0</v>
      </c>
      <c r="AO51" s="39">
        <f t="shared" si="92"/>
        <v>0</v>
      </c>
      <c r="AP51" s="39">
        <f t="shared" si="92"/>
        <v>0</v>
      </c>
      <c r="AQ51" s="39">
        <f t="shared" si="92"/>
        <v>0</v>
      </c>
      <c r="AR51" s="39">
        <f t="shared" si="92"/>
        <v>0</v>
      </c>
      <c r="AS51" s="39">
        <f t="shared" si="92"/>
        <v>0</v>
      </c>
      <c r="AT51" s="39">
        <f t="shared" si="92"/>
        <v>0</v>
      </c>
      <c r="AU51" s="39">
        <f t="shared" si="92"/>
        <v>0</v>
      </c>
      <c r="AV51" s="39">
        <f t="shared" si="92"/>
        <v>0</v>
      </c>
      <c r="AW51" s="39">
        <f t="shared" si="92"/>
        <v>0</v>
      </c>
      <c r="AX51" s="39">
        <f t="shared" si="92"/>
        <v>0</v>
      </c>
      <c r="AY51" s="78">
        <f t="shared" si="86"/>
        <v>0</v>
      </c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45">
        <f t="shared" si="78"/>
        <v>0</v>
      </c>
    </row>
    <row r="52" spans="6:66" x14ac:dyDescent="0.25">
      <c r="F52" s="141"/>
      <c r="G52" s="43" t="s">
        <v>73</v>
      </c>
      <c r="H52" s="39">
        <f>H49+H46+H43+H40</f>
        <v>0</v>
      </c>
      <c r="I52" s="39">
        <f t="shared" si="92"/>
        <v>1</v>
      </c>
      <c r="J52" s="39">
        <f t="shared" si="92"/>
        <v>1</v>
      </c>
      <c r="K52" s="39">
        <f t="shared" si="92"/>
        <v>1</v>
      </c>
      <c r="L52" s="39">
        <f t="shared" si="92"/>
        <v>0</v>
      </c>
      <c r="M52" s="39">
        <f t="shared" si="92"/>
        <v>1</v>
      </c>
      <c r="N52" s="39">
        <f t="shared" si="92"/>
        <v>1</v>
      </c>
      <c r="O52" s="39">
        <f t="shared" si="92"/>
        <v>0</v>
      </c>
      <c r="P52" s="39">
        <f t="shared" si="92"/>
        <v>1</v>
      </c>
      <c r="Q52" s="39">
        <f t="shared" si="92"/>
        <v>1</v>
      </c>
      <c r="R52" s="39">
        <f t="shared" si="92"/>
        <v>0</v>
      </c>
      <c r="S52" s="39">
        <f t="shared" si="92"/>
        <v>1</v>
      </c>
      <c r="T52" s="39">
        <f t="shared" si="92"/>
        <v>0</v>
      </c>
      <c r="U52" s="39">
        <f t="shared" si="92"/>
        <v>0</v>
      </c>
      <c r="V52" s="39">
        <f t="shared" si="92"/>
        <v>0</v>
      </c>
      <c r="W52" s="39">
        <f t="shared" si="92"/>
        <v>0</v>
      </c>
      <c r="X52" s="39">
        <f t="shared" si="92"/>
        <v>0</v>
      </c>
      <c r="Y52" s="39">
        <f t="shared" si="92"/>
        <v>0</v>
      </c>
      <c r="Z52" s="39">
        <f t="shared" si="92"/>
        <v>0</v>
      </c>
      <c r="AA52" s="39">
        <f t="shared" si="92"/>
        <v>0</v>
      </c>
      <c r="AB52" s="39">
        <f t="shared" si="92"/>
        <v>0</v>
      </c>
      <c r="AC52" s="39">
        <f t="shared" si="92"/>
        <v>0</v>
      </c>
      <c r="AD52" s="39">
        <f t="shared" si="92"/>
        <v>0</v>
      </c>
      <c r="AE52" s="39">
        <f t="shared" si="92"/>
        <v>0</v>
      </c>
      <c r="AF52" s="39">
        <f t="shared" si="92"/>
        <v>0</v>
      </c>
      <c r="AG52" s="39">
        <f t="shared" si="92"/>
        <v>0</v>
      </c>
      <c r="AH52" s="39">
        <f t="shared" si="92"/>
        <v>0</v>
      </c>
      <c r="AI52" s="39">
        <f t="shared" si="92"/>
        <v>0</v>
      </c>
      <c r="AJ52" s="39">
        <f t="shared" si="92"/>
        <v>0</v>
      </c>
      <c r="AK52" s="39">
        <f t="shared" si="92"/>
        <v>0</v>
      </c>
      <c r="AL52" s="39">
        <f t="shared" si="92"/>
        <v>0</v>
      </c>
      <c r="AM52" s="39">
        <f t="shared" si="92"/>
        <v>0</v>
      </c>
      <c r="AN52" s="39">
        <f t="shared" si="92"/>
        <v>0</v>
      </c>
      <c r="AO52" s="39">
        <f t="shared" si="92"/>
        <v>0</v>
      </c>
      <c r="AP52" s="39">
        <f t="shared" si="92"/>
        <v>0</v>
      </c>
      <c r="AQ52" s="39">
        <f t="shared" si="92"/>
        <v>0</v>
      </c>
      <c r="AR52" s="39">
        <f t="shared" si="92"/>
        <v>0</v>
      </c>
      <c r="AS52" s="39">
        <f t="shared" si="92"/>
        <v>0</v>
      </c>
      <c r="AT52" s="39">
        <f t="shared" si="92"/>
        <v>0</v>
      </c>
      <c r="AU52" s="39">
        <f t="shared" si="92"/>
        <v>0</v>
      </c>
      <c r="AV52" s="39">
        <f t="shared" si="92"/>
        <v>0</v>
      </c>
      <c r="AW52" s="39">
        <f t="shared" si="92"/>
        <v>0</v>
      </c>
      <c r="AX52" s="39">
        <f t="shared" si="92"/>
        <v>0</v>
      </c>
      <c r="AY52" s="78">
        <f t="shared" si="86"/>
        <v>0</v>
      </c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45">
        <f t="shared" si="78"/>
        <v>0</v>
      </c>
    </row>
    <row r="53" spans="6:66" x14ac:dyDescent="0.25">
      <c r="F53" s="141"/>
      <c r="G53" s="43" t="s">
        <v>74</v>
      </c>
      <c r="H53" s="39" t="s">
        <v>298</v>
      </c>
      <c r="I53" s="39">
        <f t="shared" ref="I53:AX53" si="93">I52+I51</f>
        <v>5</v>
      </c>
      <c r="J53" s="39">
        <f t="shared" si="93"/>
        <v>3</v>
      </c>
      <c r="K53" s="39">
        <f t="shared" si="93"/>
        <v>3</v>
      </c>
      <c r="L53" s="39">
        <f t="shared" si="93"/>
        <v>3</v>
      </c>
      <c r="M53" s="39">
        <f t="shared" si="93"/>
        <v>5</v>
      </c>
      <c r="N53" s="39">
        <f t="shared" si="93"/>
        <v>5</v>
      </c>
      <c r="O53" s="39">
        <f t="shared" si="93"/>
        <v>4</v>
      </c>
      <c r="P53" s="39">
        <f t="shared" si="93"/>
        <v>4</v>
      </c>
      <c r="Q53" s="39">
        <f t="shared" si="93"/>
        <v>4</v>
      </c>
      <c r="R53" s="39">
        <f t="shared" si="93"/>
        <v>4</v>
      </c>
      <c r="S53" s="39">
        <f t="shared" si="93"/>
        <v>3</v>
      </c>
      <c r="T53" s="39">
        <f t="shared" si="93"/>
        <v>4</v>
      </c>
      <c r="U53" s="39">
        <f t="shared" si="93"/>
        <v>0</v>
      </c>
      <c r="V53" s="39">
        <f t="shared" si="93"/>
        <v>0</v>
      </c>
      <c r="W53" s="39">
        <f t="shared" si="93"/>
        <v>0</v>
      </c>
      <c r="X53" s="39">
        <f t="shared" si="93"/>
        <v>0</v>
      </c>
      <c r="Y53" s="39">
        <f t="shared" si="93"/>
        <v>0</v>
      </c>
      <c r="Z53" s="39">
        <f t="shared" si="93"/>
        <v>0</v>
      </c>
      <c r="AA53" s="39">
        <f t="shared" si="93"/>
        <v>0</v>
      </c>
      <c r="AB53" s="39">
        <f t="shared" si="93"/>
        <v>0</v>
      </c>
      <c r="AC53" s="39">
        <f t="shared" si="93"/>
        <v>0</v>
      </c>
      <c r="AD53" s="39">
        <f t="shared" si="93"/>
        <v>0</v>
      </c>
      <c r="AE53" s="39">
        <f t="shared" si="93"/>
        <v>0</v>
      </c>
      <c r="AF53" s="39">
        <f t="shared" si="93"/>
        <v>0</v>
      </c>
      <c r="AG53" s="39">
        <f t="shared" si="93"/>
        <v>0</v>
      </c>
      <c r="AH53" s="39">
        <f t="shared" si="93"/>
        <v>0</v>
      </c>
      <c r="AI53" s="39">
        <f t="shared" si="93"/>
        <v>0</v>
      </c>
      <c r="AJ53" s="39">
        <f t="shared" si="93"/>
        <v>0</v>
      </c>
      <c r="AK53" s="39">
        <f t="shared" si="93"/>
        <v>0</v>
      </c>
      <c r="AL53" s="39">
        <f t="shared" si="93"/>
        <v>0</v>
      </c>
      <c r="AM53" s="39">
        <f t="shared" si="93"/>
        <v>0</v>
      </c>
      <c r="AN53" s="39">
        <f t="shared" si="93"/>
        <v>0</v>
      </c>
      <c r="AO53" s="39">
        <f t="shared" si="93"/>
        <v>0</v>
      </c>
      <c r="AP53" s="39">
        <f t="shared" si="93"/>
        <v>0</v>
      </c>
      <c r="AQ53" s="39">
        <f t="shared" si="93"/>
        <v>0</v>
      </c>
      <c r="AR53" s="39">
        <f t="shared" si="93"/>
        <v>0</v>
      </c>
      <c r="AS53" s="39">
        <f t="shared" si="93"/>
        <v>0</v>
      </c>
      <c r="AT53" s="39">
        <f t="shared" si="93"/>
        <v>0</v>
      </c>
      <c r="AU53" s="39">
        <f t="shared" si="93"/>
        <v>0</v>
      </c>
      <c r="AV53" s="39">
        <f t="shared" si="93"/>
        <v>0</v>
      </c>
      <c r="AW53" s="39">
        <f t="shared" si="93"/>
        <v>0</v>
      </c>
      <c r="AX53" s="39">
        <f t="shared" si="93"/>
        <v>0</v>
      </c>
      <c r="AY53" s="78">
        <f t="shared" si="86"/>
        <v>0</v>
      </c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45">
        <f t="shared" si="78"/>
        <v>0</v>
      </c>
    </row>
    <row r="54" spans="6:66" x14ac:dyDescent="0.25">
      <c r="G54" s="68" t="s">
        <v>102</v>
      </c>
      <c r="AA54"/>
      <c r="AY54" s="67"/>
    </row>
    <row r="55" spans="6:66" x14ac:dyDescent="0.25">
      <c r="AA55"/>
      <c r="AY55" s="67"/>
    </row>
    <row r="56" spans="6:66" x14ac:dyDescent="0.25">
      <c r="U56" s="36"/>
      <c r="V56" s="36"/>
      <c r="W56" s="95"/>
      <c r="X56" s="95"/>
      <c r="Y56" s="95"/>
      <c r="Z56" s="36"/>
      <c r="AA56" s="36"/>
      <c r="AB56" s="36"/>
      <c r="AC56" s="36"/>
      <c r="AD56" s="36"/>
      <c r="AE56" s="36"/>
      <c r="AF56" s="36"/>
      <c r="AG56" s="36"/>
      <c r="AH56" s="36"/>
      <c r="AI56" s="36"/>
    </row>
  </sheetData>
  <autoFilter ref="A8:II54"/>
  <mergeCells count="9">
    <mergeCell ref="F39:F53"/>
    <mergeCell ref="U4:AW4"/>
    <mergeCell ref="B1:AW1"/>
    <mergeCell ref="B2:AW2"/>
    <mergeCell ref="B3:AW3"/>
    <mergeCell ref="F4:R4"/>
    <mergeCell ref="B5:AW5"/>
    <mergeCell ref="B6:E7"/>
    <mergeCell ref="F6:AW7"/>
  </mergeCells>
  <conditionalFormatting sqref="B17:C37">
    <cfRule type="duplicateValues" dxfId="99" priority="102"/>
    <cfRule type="duplicateValues" dxfId="98" priority="103"/>
  </conditionalFormatting>
  <conditionalFormatting sqref="B17:C37">
    <cfRule type="duplicateValues" dxfId="97" priority="101"/>
  </conditionalFormatting>
  <conditionalFormatting sqref="B17:C17">
    <cfRule type="duplicateValues" dxfId="96" priority="98"/>
    <cfRule type="duplicateValues" dxfId="95" priority="99"/>
  </conditionalFormatting>
  <conditionalFormatting sqref="B17:C17">
    <cfRule type="duplicateValues" dxfId="94" priority="97"/>
  </conditionalFormatting>
  <conditionalFormatting sqref="B17:C17">
    <cfRule type="duplicateValues" dxfId="93" priority="94"/>
    <cfRule type="duplicateValues" dxfId="92" priority="95"/>
    <cfRule type="duplicateValues" dxfId="91" priority="96"/>
  </conditionalFormatting>
  <conditionalFormatting sqref="B17:C17">
    <cfRule type="duplicateValues" dxfId="90" priority="93"/>
  </conditionalFormatting>
  <conditionalFormatting sqref="B17:C17">
    <cfRule type="duplicateValues" dxfId="89" priority="90"/>
    <cfRule type="duplicateValues" dxfId="88" priority="91"/>
    <cfRule type="duplicateValues" dxfId="87" priority="92"/>
  </conditionalFormatting>
  <conditionalFormatting sqref="B17:C17">
    <cfRule type="duplicateValues" dxfId="86" priority="89"/>
  </conditionalFormatting>
  <conditionalFormatting sqref="BD17:BG37 BD9:BG9 BC10:BG13 BM10:BM13 BS10:BS37">
    <cfRule type="cellIs" dxfId="85" priority="88" operator="greaterThan">
      <formula>0</formula>
    </cfRule>
  </conditionalFormatting>
  <conditionalFormatting sqref="BS10:BS13">
    <cfRule type="cellIs" dxfId="84" priority="87" operator="lessThan">
      <formula>0</formula>
    </cfRule>
  </conditionalFormatting>
  <conditionalFormatting sqref="H19:AX33">
    <cfRule type="cellIs" dxfId="83" priority="86" operator="greaterThan">
      <formula>0</formula>
    </cfRule>
  </conditionalFormatting>
  <conditionalFormatting sqref="BV12:BV13 BV10:BW11">
    <cfRule type="cellIs" dxfId="82" priority="85" operator="equal">
      <formula>FALSE</formula>
    </cfRule>
  </conditionalFormatting>
  <conditionalFormatting sqref="B9:C9">
    <cfRule type="duplicateValues" dxfId="81" priority="83"/>
    <cfRule type="duplicateValues" dxfId="80" priority="84"/>
  </conditionalFormatting>
  <conditionalFormatting sqref="B9:C9">
    <cfRule type="duplicateValues" dxfId="79" priority="81"/>
    <cfRule type="duplicateValues" dxfId="78" priority="82"/>
  </conditionalFormatting>
  <conditionalFormatting sqref="B9:C9">
    <cfRule type="duplicateValues" dxfId="77" priority="80"/>
  </conditionalFormatting>
  <conditionalFormatting sqref="B9:C9">
    <cfRule type="duplicateValues" dxfId="76" priority="77"/>
    <cfRule type="duplicateValues" dxfId="75" priority="78"/>
    <cfRule type="duplicateValues" dxfId="74" priority="79"/>
  </conditionalFormatting>
  <conditionalFormatting sqref="B9:C9">
    <cfRule type="duplicateValues" dxfId="73" priority="76"/>
  </conditionalFormatting>
  <conditionalFormatting sqref="B9:C9">
    <cfRule type="duplicateValues" dxfId="72" priority="75"/>
  </conditionalFormatting>
  <conditionalFormatting sqref="B9:C9">
    <cfRule type="duplicateValues" dxfId="71" priority="72"/>
    <cfRule type="duplicateValues" dxfId="70" priority="73"/>
    <cfRule type="duplicateValues" dxfId="69" priority="74"/>
  </conditionalFormatting>
  <conditionalFormatting sqref="B8:C8">
    <cfRule type="duplicateValues" dxfId="68" priority="71"/>
  </conditionalFormatting>
  <conditionalFormatting sqref="B8:C8">
    <cfRule type="duplicateValues" dxfId="67" priority="69"/>
    <cfRule type="duplicateValues" dxfId="66" priority="70"/>
  </conditionalFormatting>
  <conditionalFormatting sqref="B8:C8">
    <cfRule type="duplicateValues" dxfId="65" priority="67"/>
    <cfRule type="duplicateValues" dxfId="64" priority="68"/>
  </conditionalFormatting>
  <conditionalFormatting sqref="B8:C8">
    <cfRule type="duplicateValues" dxfId="63" priority="64"/>
    <cfRule type="duplicateValues" dxfId="62" priority="65"/>
    <cfRule type="duplicateValues" dxfId="61" priority="66"/>
  </conditionalFormatting>
  <conditionalFormatting sqref="B8:C8">
    <cfRule type="duplicateValues" dxfId="60" priority="63"/>
  </conditionalFormatting>
  <conditionalFormatting sqref="B8:C8">
    <cfRule type="duplicateValues" dxfId="59" priority="62"/>
  </conditionalFormatting>
  <conditionalFormatting sqref="B8:C8">
    <cfRule type="duplicateValues" dxfId="58" priority="59"/>
    <cfRule type="duplicateValues" dxfId="57" priority="60"/>
    <cfRule type="duplicateValues" dxfId="56" priority="61"/>
  </conditionalFormatting>
  <conditionalFormatting sqref="B12:C12 B10:B13">
    <cfRule type="duplicateValues" dxfId="55" priority="50"/>
  </conditionalFormatting>
  <conditionalFormatting sqref="B12:C12 B10:B13">
    <cfRule type="duplicateValues" dxfId="54" priority="49"/>
  </conditionalFormatting>
  <conditionalFormatting sqref="CD10:CD13">
    <cfRule type="containsText" dxfId="53" priority="30" operator="containsText" text="Compliance">
      <formula>NOT(ISERROR(SEARCH("Compliance",CD10)))</formula>
    </cfRule>
  </conditionalFormatting>
  <conditionalFormatting sqref="CD10:CD13">
    <cfRule type="containsText" dxfId="52" priority="29" operator="containsText" text="Non Compliance">
      <formula>NOT(ISERROR(SEARCH("Non Compliance",CD10)))</formula>
    </cfRule>
  </conditionalFormatting>
  <conditionalFormatting sqref="U11:AI13 V10:W10 T10:T12">
    <cfRule type="cellIs" dxfId="51" priority="22" operator="equal">
      <formula>"A"</formula>
    </cfRule>
  </conditionalFormatting>
  <conditionalFormatting sqref="T10:T12">
    <cfRule type="cellIs" dxfId="50" priority="21" operator="equal">
      <formula>"O"</formula>
    </cfRule>
  </conditionalFormatting>
  <conditionalFormatting sqref="U11:AI13 V10:W10">
    <cfRule type="cellIs" dxfId="49" priority="18" operator="equal">
      <formula>"O"</formula>
    </cfRule>
    <cfRule type="cellIs" dxfId="48" priority="19" operator="equal">
      <formula>"O"</formula>
    </cfRule>
  </conditionalFormatting>
  <conditionalFormatting sqref="Z54:AI1048576 H14:AK53 AL39:AX53 AL14:AX37 H8:AX9 Z10:AI13">
    <cfRule type="cellIs" dxfId="47" priority="17" operator="equal">
      <formula>"M+E"</formula>
    </cfRule>
  </conditionalFormatting>
  <conditionalFormatting sqref="T10:T12">
    <cfRule type="cellIs" dxfId="46" priority="13" operator="equal">
      <formula>"M+N"</formula>
    </cfRule>
    <cfRule type="cellIs" dxfId="45" priority="14" operator="equal">
      <formula>"E+N"</formula>
    </cfRule>
    <cfRule type="cellIs" dxfId="44" priority="15" operator="equal">
      <formula>"M+E"</formula>
    </cfRule>
  </conditionalFormatting>
  <conditionalFormatting sqref="I14:AX37 U8:AX9 AH38:AK38 AH54:AK1048576 AH10:AI10 H39:AX53 H38:T38 H54:T1048576 AH13:AK13 U12:AK12 U11:AI11 V10:W10 AJ10:AK11 I8:T13 H8:H37">
    <cfRule type="cellIs" dxfId="43" priority="11" operator="equal">
      <formula>"E+N"</formula>
    </cfRule>
    <cfRule type="cellIs" dxfId="42" priority="12" operator="equal">
      <formula>"M+E"</formula>
    </cfRule>
  </conditionalFormatting>
  <conditionalFormatting sqref="U10 AE10 X10 AL8:AX1048576">
    <cfRule type="cellIs" dxfId="41" priority="9" operator="equal">
      <formula>"A"</formula>
    </cfRule>
    <cfRule type="cellIs" dxfId="40" priority="10" operator="equal">
      <formula>"O"</formula>
    </cfRule>
  </conditionalFormatting>
  <conditionalFormatting sqref="AB10:AI10">
    <cfRule type="cellIs" dxfId="39" priority="8" operator="equal">
      <formula>"DD"</formula>
    </cfRule>
  </conditionalFormatting>
  <conditionalFormatting sqref="I14:AX37 AC10:AI10 H8:AX9 H39:AX53 H38:T38 H54:T1048576 AJ38:AK38 AJ54:AK1048576 I10:T13 AJ10:AK13 H10:H37">
    <cfRule type="cellIs" dxfId="38" priority="6" operator="equal">
      <formula>"O"</formula>
    </cfRule>
    <cfRule type="cellIs" dxfId="37" priority="7" operator="equal">
      <formula>"A"</formula>
    </cfRule>
  </conditionalFormatting>
  <conditionalFormatting sqref="Y54:AI1048576 H39:AX53 H14:AX37 T10:AI13 AY10:AY13">
    <cfRule type="cellIs" dxfId="36" priority="5" operator="equal">
      <formula>"PR"</formula>
    </cfRule>
  </conditionalFormatting>
  <conditionalFormatting sqref="T10:AI12">
    <cfRule type="cellIs" dxfId="35" priority="3" operator="equal">
      <formula>"O"</formula>
    </cfRule>
    <cfRule type="cellIs" dxfId="34" priority="4" operator="equal">
      <formula>"A"</formula>
    </cfRule>
  </conditionalFormatting>
  <conditionalFormatting sqref="B12:C1048576 B8:C9 B10:B13">
    <cfRule type="duplicateValues" dxfId="33" priority="30040"/>
  </conditionalFormatting>
  <conditionalFormatting sqref="B13:C13">
    <cfRule type="duplicateValues" dxfId="32" priority="30044"/>
    <cfRule type="duplicateValues" dxfId="31" priority="30045"/>
    <cfRule type="duplicateValues" dxfId="30" priority="30046"/>
  </conditionalFormatting>
  <conditionalFormatting sqref="B13:C13">
    <cfRule type="duplicateValues" dxfId="29" priority="30047"/>
  </conditionalFormatting>
  <conditionalFormatting sqref="B13:C13">
    <cfRule type="duplicateValues" dxfId="28" priority="30048"/>
    <cfRule type="duplicateValues" dxfId="27" priority="30049"/>
  </conditionalFormatting>
  <conditionalFormatting sqref="B13:C13">
    <cfRule type="duplicateValues" dxfId="26" priority="30050"/>
  </conditionalFormatting>
  <conditionalFormatting sqref="B13:C13">
    <cfRule type="duplicateValues" dxfId="25" priority="30051"/>
    <cfRule type="duplicateValues" dxfId="24" priority="30052"/>
    <cfRule type="duplicateValues" dxfId="23" priority="30053"/>
  </conditionalFormatting>
  <conditionalFormatting sqref="B13:C13">
    <cfRule type="duplicateValues" dxfId="22" priority="30054"/>
  </conditionalFormatting>
  <conditionalFormatting sqref="B13:C13">
    <cfRule type="duplicateValues" dxfId="21" priority="30055"/>
  </conditionalFormatting>
  <conditionalFormatting sqref="B13:C13">
    <cfRule type="duplicateValues" dxfId="20" priority="30056"/>
  </conditionalFormatting>
  <conditionalFormatting sqref="B13:C13">
    <cfRule type="duplicateValues" dxfId="19" priority="30057"/>
  </conditionalFormatting>
  <conditionalFormatting sqref="B13:C13">
    <cfRule type="duplicateValues" dxfId="18" priority="30058"/>
  </conditionalFormatting>
  <conditionalFormatting sqref="B12:C13 B10:B13">
    <cfRule type="duplicateValues" dxfId="17" priority="30059"/>
  </conditionalFormatting>
  <conditionalFormatting sqref="B12:C13 B10:B13">
    <cfRule type="duplicateValues" dxfId="16" priority="30061"/>
  </conditionalFormatting>
  <conditionalFormatting sqref="B12:C13 B10:B13">
    <cfRule type="duplicateValues" dxfId="15" priority="30063"/>
  </conditionalFormatting>
  <conditionalFormatting sqref="B12:C13 B10:B13">
    <cfRule type="duplicateValues" dxfId="14" priority="30065"/>
    <cfRule type="duplicateValues" dxfId="13" priority="30066"/>
  </conditionalFormatting>
  <conditionalFormatting sqref="B12:C13 B10:B13">
    <cfRule type="duplicateValues" dxfId="12" priority="30069"/>
    <cfRule type="duplicateValues" dxfId="11" priority="30070"/>
  </conditionalFormatting>
  <conditionalFormatting sqref="B12:C13 B10:B13">
    <cfRule type="duplicateValues" dxfId="10" priority="30073"/>
  </conditionalFormatting>
  <conditionalFormatting sqref="B12:C13 B10:B13">
    <cfRule type="duplicateValues" dxfId="9" priority="30075"/>
    <cfRule type="duplicateValues" dxfId="8" priority="30076"/>
    <cfRule type="duplicateValues" dxfId="7" priority="30077"/>
  </conditionalFormatting>
  <conditionalFormatting sqref="B12:C13 B10:B13">
    <cfRule type="duplicateValues" dxfId="6" priority="30081"/>
    <cfRule type="duplicateValues" dxfId="5" priority="30082"/>
    <cfRule type="duplicateValues" dxfId="4" priority="30083"/>
  </conditionalFormatting>
  <conditionalFormatting sqref="B12:C13 B10:B13">
    <cfRule type="duplicateValues" dxfId="3" priority="30087"/>
  </conditionalFormatting>
  <conditionalFormatting sqref="B10:B11">
    <cfRule type="duplicateValues" dxfId="2" priority="30300"/>
  </conditionalFormatting>
  <conditionalFormatting sqref="B12">
    <cfRule type="duplicateValues" dxfId="1" priority="2"/>
  </conditionalFormatting>
  <conditionalFormatting sqref="B12">
    <cfRule type="duplicateValues" dxfId="0" priority="1"/>
  </conditionalFormatting>
  <pageMargins left="0.7" right="0.7" top="0.75" bottom="0.75" header="0.3" footer="0.3"/>
  <pageSetup paperSize="9" scale="7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J8" sqref="J8"/>
    </sheetView>
  </sheetViews>
  <sheetFormatPr defaultRowHeight="15" x14ac:dyDescent="0.25"/>
  <cols>
    <col min="2" max="2" width="12.7109375" bestFit="1" customWidth="1"/>
    <col min="12" max="16" width="0" hidden="1" customWidth="1"/>
  </cols>
  <sheetData>
    <row r="1" spans="1:16" x14ac:dyDescent="0.25">
      <c r="A1" s="150">
        <v>44794</v>
      </c>
      <c r="B1" s="151"/>
      <c r="C1" s="151"/>
      <c r="D1" s="151"/>
      <c r="E1" s="151"/>
      <c r="G1" s="150" t="s">
        <v>98</v>
      </c>
      <c r="H1" s="151"/>
      <c r="I1" s="151"/>
      <c r="J1" s="151"/>
      <c r="L1" s="150" t="s">
        <v>77</v>
      </c>
      <c r="M1" s="151"/>
      <c r="N1" s="151"/>
    </row>
    <row r="2" spans="1:16" x14ac:dyDescent="0.25">
      <c r="A2" s="54" t="s">
        <v>86</v>
      </c>
      <c r="B2" s="54" t="s">
        <v>87</v>
      </c>
      <c r="C2" s="54" t="s">
        <v>88</v>
      </c>
      <c r="D2" s="54" t="s">
        <v>89</v>
      </c>
      <c r="E2" s="54" t="s">
        <v>90</v>
      </c>
      <c r="G2" s="54" t="s">
        <v>88</v>
      </c>
      <c r="H2" s="54" t="s">
        <v>99</v>
      </c>
      <c r="I2" s="54" t="s">
        <v>89</v>
      </c>
      <c r="J2" s="54" t="s">
        <v>90</v>
      </c>
      <c r="L2" s="54" t="s">
        <v>88</v>
      </c>
      <c r="M2" s="54" t="s">
        <v>89</v>
      </c>
      <c r="N2" s="54" t="s">
        <v>90</v>
      </c>
      <c r="P2" s="50" t="s">
        <v>100</v>
      </c>
    </row>
    <row r="3" spans="1:16" x14ac:dyDescent="0.25">
      <c r="A3" s="55" t="s">
        <v>91</v>
      </c>
      <c r="B3" s="56">
        <v>4</v>
      </c>
      <c r="C3" s="57">
        <v>101</v>
      </c>
      <c r="D3" s="56">
        <v>928</v>
      </c>
      <c r="E3" s="56">
        <f>D3*C3</f>
        <v>93728</v>
      </c>
      <c r="G3" s="57"/>
      <c r="H3" s="57">
        <f>G3*8</f>
        <v>0</v>
      </c>
      <c r="I3" s="56">
        <v>192</v>
      </c>
      <c r="J3" s="56">
        <f>I3*H3</f>
        <v>0</v>
      </c>
      <c r="L3" s="57"/>
      <c r="M3" s="58">
        <v>770</v>
      </c>
      <c r="N3" s="56">
        <f>M3*L3</f>
        <v>0</v>
      </c>
      <c r="P3">
        <v>20019</v>
      </c>
    </row>
    <row r="4" spans="1:16" x14ac:dyDescent="0.25">
      <c r="A4" s="55" t="s">
        <v>92</v>
      </c>
      <c r="B4" s="56">
        <v>23</v>
      </c>
      <c r="C4" s="57">
        <v>534</v>
      </c>
      <c r="D4" s="56">
        <v>928</v>
      </c>
      <c r="E4" s="56">
        <f t="shared" ref="E4:E8" si="0">D4*C4</f>
        <v>495552</v>
      </c>
      <c r="G4" s="57">
        <v>1</v>
      </c>
      <c r="H4" s="57">
        <f t="shared" ref="H4:H8" si="1">G4*8</f>
        <v>8</v>
      </c>
      <c r="I4" s="56">
        <v>192</v>
      </c>
      <c r="J4" s="56">
        <f t="shared" ref="J4:J8" si="2">I4*H4</f>
        <v>1536</v>
      </c>
      <c r="L4" s="57"/>
      <c r="M4" s="58">
        <v>770</v>
      </c>
      <c r="N4" s="56">
        <f t="shared" ref="N4:N8" si="3">M4*L4</f>
        <v>0</v>
      </c>
      <c r="P4">
        <v>20019</v>
      </c>
    </row>
    <row r="5" spans="1:16" x14ac:dyDescent="0.25">
      <c r="A5" s="55" t="s">
        <v>93</v>
      </c>
      <c r="B5" s="56">
        <v>1</v>
      </c>
      <c r="C5" s="57">
        <v>26</v>
      </c>
      <c r="D5" s="56">
        <v>928</v>
      </c>
      <c r="E5" s="56">
        <f t="shared" si="0"/>
        <v>24128</v>
      </c>
      <c r="G5" s="57"/>
      <c r="H5" s="57">
        <f t="shared" si="1"/>
        <v>0</v>
      </c>
      <c r="I5" s="56">
        <v>192</v>
      </c>
      <c r="J5" s="56">
        <f t="shared" si="2"/>
        <v>0</v>
      </c>
      <c r="L5" s="57"/>
      <c r="M5" s="58">
        <v>770</v>
      </c>
      <c r="N5" s="56">
        <f t="shared" si="3"/>
        <v>0</v>
      </c>
      <c r="P5">
        <v>20019</v>
      </c>
    </row>
    <row r="6" spans="1:16" x14ac:dyDescent="0.25">
      <c r="A6" s="55" t="s">
        <v>94</v>
      </c>
      <c r="B6" s="56">
        <v>2</v>
      </c>
      <c r="C6" s="57">
        <v>47</v>
      </c>
      <c r="D6" s="56">
        <v>928</v>
      </c>
      <c r="E6" s="56">
        <f t="shared" si="0"/>
        <v>43616</v>
      </c>
      <c r="G6" s="57"/>
      <c r="H6" s="57">
        <f t="shared" si="1"/>
        <v>0</v>
      </c>
      <c r="I6" s="56">
        <v>192</v>
      </c>
      <c r="J6" s="56">
        <f t="shared" si="2"/>
        <v>0</v>
      </c>
      <c r="L6" s="57"/>
      <c r="M6" s="58">
        <v>770</v>
      </c>
      <c r="N6" s="56">
        <f t="shared" si="3"/>
        <v>0</v>
      </c>
      <c r="P6">
        <v>20019</v>
      </c>
    </row>
    <row r="7" spans="1:16" x14ac:dyDescent="0.25">
      <c r="A7" s="55" t="s">
        <v>95</v>
      </c>
      <c r="B7" s="56">
        <v>11</v>
      </c>
      <c r="C7" s="57">
        <v>251</v>
      </c>
      <c r="D7" s="56">
        <v>846</v>
      </c>
      <c r="E7" s="56">
        <f t="shared" si="0"/>
        <v>212346</v>
      </c>
      <c r="G7" s="57"/>
      <c r="H7" s="57">
        <f t="shared" si="1"/>
        <v>0</v>
      </c>
      <c r="I7" s="56">
        <v>175</v>
      </c>
      <c r="J7" s="56">
        <f t="shared" si="2"/>
        <v>0</v>
      </c>
      <c r="L7" s="57"/>
      <c r="M7" s="58">
        <f>P7/26</f>
        <v>699.5</v>
      </c>
      <c r="N7" s="56">
        <f t="shared" si="3"/>
        <v>0</v>
      </c>
      <c r="P7">
        <v>18187</v>
      </c>
    </row>
    <row r="8" spans="1:16" x14ac:dyDescent="0.25">
      <c r="A8" s="55" t="s">
        <v>96</v>
      </c>
      <c r="B8" s="56">
        <v>189</v>
      </c>
      <c r="C8" s="57">
        <v>4149</v>
      </c>
      <c r="D8" s="56">
        <v>771</v>
      </c>
      <c r="E8" s="56">
        <f t="shared" si="0"/>
        <v>3198879</v>
      </c>
      <c r="G8" s="57">
        <v>84</v>
      </c>
      <c r="H8" s="57">
        <f t="shared" si="1"/>
        <v>672</v>
      </c>
      <c r="I8" s="56">
        <v>159</v>
      </c>
      <c r="J8" s="56">
        <f t="shared" si="2"/>
        <v>106848</v>
      </c>
      <c r="L8" s="57"/>
      <c r="M8" s="56">
        <v>635</v>
      </c>
      <c r="N8" s="56">
        <f t="shared" si="3"/>
        <v>0</v>
      </c>
      <c r="P8">
        <v>16506</v>
      </c>
    </row>
    <row r="9" spans="1:16" x14ac:dyDescent="0.25">
      <c r="A9" s="59" t="s">
        <v>44</v>
      </c>
      <c r="B9" s="60">
        <v>237</v>
      </c>
      <c r="C9" s="60">
        <f>SUM(C3:C8)</f>
        <v>5108</v>
      </c>
      <c r="D9" s="59"/>
      <c r="E9" s="60">
        <f>SUM(E3:E8)</f>
        <v>4068249</v>
      </c>
      <c r="G9" s="60">
        <f>SUM(G3:G8)</f>
        <v>85</v>
      </c>
      <c r="H9" s="60">
        <f t="shared" ref="H9" si="4">SUM(H3:H8)</f>
        <v>680</v>
      </c>
      <c r="I9" s="59"/>
      <c r="J9" s="60">
        <f>SUM(J3:J8)</f>
        <v>108384</v>
      </c>
      <c r="L9" s="60">
        <f>SUM(L3:L8)</f>
        <v>0</v>
      </c>
      <c r="M9" s="59"/>
      <c r="N9" s="60">
        <f>SUM(N3:N8)</f>
        <v>0</v>
      </c>
    </row>
    <row r="10" spans="1:16" x14ac:dyDescent="0.25">
      <c r="A10" s="55" t="s">
        <v>101</v>
      </c>
      <c r="B10" s="20"/>
      <c r="C10" s="20"/>
      <c r="D10" s="20"/>
      <c r="E10" s="20"/>
      <c r="G10" s="20"/>
      <c r="H10" s="20"/>
      <c r="I10" s="20"/>
      <c r="J10" s="56">
        <f>ROUNDUP(J9*3.25%,0)</f>
        <v>3523</v>
      </c>
      <c r="L10" s="20"/>
      <c r="M10" s="20"/>
      <c r="N10" s="56">
        <f>ROUNDUP(N9*3.25%,0)</f>
        <v>0</v>
      </c>
    </row>
    <row r="11" spans="1:16" x14ac:dyDescent="0.25">
      <c r="A11" s="51" t="s">
        <v>97</v>
      </c>
      <c r="B11" s="52">
        <v>0.18</v>
      </c>
      <c r="C11" s="53"/>
      <c r="D11" s="53"/>
      <c r="E11" s="52">
        <f>E9*18%</f>
        <v>732284.82</v>
      </c>
      <c r="G11" s="53"/>
      <c r="H11" s="53"/>
      <c r="I11" s="53"/>
      <c r="J11" s="52">
        <f>(J10+J9)*18%</f>
        <v>20143.259999999998</v>
      </c>
      <c r="L11" s="53"/>
      <c r="M11" s="53"/>
      <c r="N11" s="52">
        <f>(N10+N9)*18%</f>
        <v>0</v>
      </c>
    </row>
    <row r="12" spans="1:16" x14ac:dyDescent="0.25">
      <c r="A12" s="55" t="s">
        <v>44</v>
      </c>
      <c r="B12" s="20"/>
      <c r="C12" s="20"/>
      <c r="D12" s="20"/>
      <c r="E12" s="20">
        <f>E11+E9</f>
        <v>4800533.82</v>
      </c>
      <c r="G12" s="20"/>
      <c r="H12" s="20"/>
      <c r="I12" s="20"/>
      <c r="J12" s="20">
        <f>J11+J9+J10</f>
        <v>132050.26</v>
      </c>
      <c r="K12">
        <f>J12+E12</f>
        <v>4932584.08</v>
      </c>
      <c r="L12" s="20"/>
      <c r="M12" s="20"/>
      <c r="N12" s="20">
        <f>N11+N9</f>
        <v>0</v>
      </c>
      <c r="P12">
        <f>N12+J12+E12</f>
        <v>4932584.08</v>
      </c>
    </row>
  </sheetData>
  <mergeCells count="3">
    <mergeCell ref="A1:E1"/>
    <mergeCell ref="G1:J1"/>
    <mergeCell ref="L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G9" sqref="G9"/>
    </sheetView>
  </sheetViews>
  <sheetFormatPr defaultRowHeight="15" x14ac:dyDescent="0.25"/>
  <cols>
    <col min="2" max="2" width="5.28515625" customWidth="1"/>
    <col min="3" max="3" width="6.140625" customWidth="1"/>
    <col min="4" max="4" width="6" customWidth="1"/>
  </cols>
  <sheetData>
    <row r="1" spans="1:6" x14ac:dyDescent="0.25">
      <c r="C1" t="s">
        <v>284</v>
      </c>
    </row>
    <row r="2" spans="1:6" x14ac:dyDescent="0.25">
      <c r="B2" s="152" t="s">
        <v>283</v>
      </c>
      <c r="C2" s="152"/>
      <c r="D2" s="152"/>
      <c r="E2" s="152"/>
      <c r="F2" t="s">
        <v>282</v>
      </c>
    </row>
    <row r="3" spans="1:6" x14ac:dyDescent="0.25">
      <c r="A3" s="20" t="s">
        <v>286</v>
      </c>
      <c r="B3" s="20" t="s">
        <v>25</v>
      </c>
      <c r="C3" s="20" t="s">
        <v>27</v>
      </c>
      <c r="D3" s="20" t="s">
        <v>28</v>
      </c>
      <c r="E3" s="20" t="s">
        <v>285</v>
      </c>
    </row>
    <row r="4" spans="1:6" x14ac:dyDescent="0.25">
      <c r="A4" s="20"/>
      <c r="B4" s="20"/>
      <c r="C4" s="20"/>
      <c r="D4" s="20"/>
      <c r="E4" s="20"/>
    </row>
    <row r="5" spans="1:6" x14ac:dyDescent="0.25">
      <c r="A5" s="20"/>
      <c r="B5" s="20"/>
      <c r="C5" s="20"/>
      <c r="D5" s="20"/>
      <c r="E5" s="20"/>
    </row>
    <row r="6" spans="1:6" x14ac:dyDescent="0.25">
      <c r="A6" s="20"/>
      <c r="B6" s="20"/>
      <c r="C6" s="20"/>
      <c r="D6" s="20"/>
      <c r="E6" s="20"/>
    </row>
    <row r="7" spans="1:6" x14ac:dyDescent="0.25">
      <c r="A7" s="20"/>
      <c r="B7" s="20"/>
      <c r="C7" s="20"/>
      <c r="D7" s="20"/>
      <c r="E7" s="20"/>
    </row>
    <row r="8" spans="1:6" x14ac:dyDescent="0.25">
      <c r="A8" s="20"/>
      <c r="B8" s="20"/>
      <c r="C8" s="20"/>
      <c r="D8" s="20"/>
      <c r="E8" s="20"/>
    </row>
    <row r="9" spans="1:6" x14ac:dyDescent="0.25">
      <c r="A9" s="20"/>
      <c r="B9" s="20"/>
      <c r="C9" s="20"/>
      <c r="D9" s="20"/>
      <c r="E9" s="20"/>
    </row>
    <row r="10" spans="1:6" x14ac:dyDescent="0.25">
      <c r="A10" s="20"/>
      <c r="B10" s="20"/>
      <c r="C10" s="20"/>
      <c r="D10" s="20"/>
      <c r="E10" s="20"/>
    </row>
    <row r="11" spans="1:6" x14ac:dyDescent="0.25">
      <c r="A11" s="20"/>
      <c r="B11" s="20"/>
      <c r="C11" s="20"/>
      <c r="D11" s="20"/>
      <c r="E11" s="20"/>
    </row>
    <row r="12" spans="1:6" x14ac:dyDescent="0.25">
      <c r="A12" s="20"/>
      <c r="B12" s="20"/>
      <c r="C12" s="20"/>
      <c r="D12" s="20"/>
      <c r="E12" s="20"/>
    </row>
    <row r="13" spans="1:6" x14ac:dyDescent="0.25">
      <c r="A13" s="20"/>
      <c r="B13" s="20"/>
      <c r="C13" s="20"/>
      <c r="D13" s="20"/>
      <c r="E13" s="20"/>
    </row>
    <row r="14" spans="1:6" x14ac:dyDescent="0.25">
      <c r="A14" s="20"/>
      <c r="B14" s="20"/>
      <c r="C14" s="20"/>
      <c r="D14" s="20"/>
      <c r="E14" s="20"/>
    </row>
    <row r="15" spans="1:6" x14ac:dyDescent="0.25">
      <c r="A15" s="20"/>
      <c r="B15" s="20"/>
      <c r="C15" s="20"/>
      <c r="D15" s="20"/>
      <c r="E15" s="20"/>
    </row>
    <row r="16" spans="1:6" x14ac:dyDescent="0.25">
      <c r="A16" s="20"/>
      <c r="B16" s="20"/>
      <c r="C16" s="20"/>
      <c r="D16" s="20"/>
      <c r="E16" s="20"/>
    </row>
    <row r="17" spans="1:5" x14ac:dyDescent="0.25">
      <c r="A17" s="20"/>
      <c r="B17" s="20"/>
      <c r="C17" s="20"/>
      <c r="D17" s="20"/>
      <c r="E17" s="20"/>
    </row>
    <row r="18" spans="1:5" x14ac:dyDescent="0.25">
      <c r="A18" s="20"/>
      <c r="B18" s="20"/>
      <c r="C18" s="20"/>
      <c r="D18" s="20"/>
      <c r="E18" s="20"/>
    </row>
    <row r="19" spans="1:5" x14ac:dyDescent="0.25">
      <c r="A19" s="20"/>
      <c r="B19" s="20"/>
      <c r="C19" s="20"/>
      <c r="D19" s="20"/>
      <c r="E19" s="20"/>
    </row>
    <row r="20" spans="1:5" x14ac:dyDescent="0.25">
      <c r="A20" s="20"/>
      <c r="B20" s="20"/>
      <c r="C20" s="20"/>
      <c r="D20" s="20"/>
      <c r="E20" s="20"/>
    </row>
    <row r="21" spans="1:5" x14ac:dyDescent="0.25">
      <c r="A21" s="20"/>
      <c r="B21" s="20"/>
      <c r="C21" s="20"/>
      <c r="D21" s="20"/>
      <c r="E21" s="20"/>
    </row>
    <row r="22" spans="1:5" x14ac:dyDescent="0.25">
      <c r="A22" s="20"/>
      <c r="B22" s="20"/>
      <c r="C22" s="20"/>
      <c r="D22" s="20"/>
      <c r="E22" s="20"/>
    </row>
    <row r="23" spans="1:5" x14ac:dyDescent="0.25">
      <c r="A23" s="20"/>
      <c r="B23" s="20"/>
      <c r="C23" s="20"/>
      <c r="D23" s="20"/>
      <c r="E23" s="20"/>
    </row>
  </sheetData>
  <mergeCells count="1">
    <mergeCell ref="B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G10" sqref="G10"/>
    </sheetView>
  </sheetViews>
  <sheetFormatPr defaultRowHeight="15" x14ac:dyDescent="0.25"/>
  <cols>
    <col min="1" max="1" width="16.42578125" bestFit="1" customWidth="1"/>
    <col min="4" max="4" width="16.42578125" customWidth="1"/>
    <col min="5" max="5" width="23.42578125" customWidth="1"/>
  </cols>
  <sheetData>
    <row r="1" spans="1:5" x14ac:dyDescent="0.25">
      <c r="A1" s="153">
        <v>360</v>
      </c>
      <c r="B1" s="153"/>
      <c r="C1" s="153"/>
      <c r="D1" s="153"/>
      <c r="E1" s="153"/>
    </row>
    <row r="2" spans="1:5" ht="45" x14ac:dyDescent="0.25">
      <c r="A2" s="99"/>
      <c r="B2" s="100" t="s">
        <v>288</v>
      </c>
      <c r="C2" s="101" t="s">
        <v>289</v>
      </c>
      <c r="D2" s="102" t="s">
        <v>290</v>
      </c>
      <c r="E2" s="103" t="s">
        <v>291</v>
      </c>
    </row>
    <row r="3" spans="1:5" x14ac:dyDescent="0.25">
      <c r="A3" s="99" t="s">
        <v>235</v>
      </c>
      <c r="B3" s="104">
        <v>6</v>
      </c>
      <c r="C3" s="104">
        <v>928</v>
      </c>
      <c r="D3" s="104">
        <v>114</v>
      </c>
      <c r="E3" s="105">
        <f>D3*C3</f>
        <v>105792</v>
      </c>
    </row>
    <row r="4" spans="1:5" x14ac:dyDescent="0.25">
      <c r="A4" s="99" t="s">
        <v>292</v>
      </c>
      <c r="B4" s="104">
        <v>98</v>
      </c>
      <c r="C4" s="104">
        <v>784</v>
      </c>
      <c r="D4" s="104">
        <v>2211</v>
      </c>
      <c r="E4" s="105">
        <f>D4*C4</f>
        <v>1733424</v>
      </c>
    </row>
    <row r="5" spans="1:5" x14ac:dyDescent="0.25">
      <c r="A5" s="106" t="s">
        <v>44</v>
      </c>
      <c r="B5" s="104"/>
      <c r="C5" s="104"/>
      <c r="D5" s="104"/>
      <c r="E5" s="105">
        <f>SUM(E3:E4)</f>
        <v>1839216</v>
      </c>
    </row>
    <row r="6" spans="1:5" x14ac:dyDescent="0.25">
      <c r="A6" s="99" t="s">
        <v>293</v>
      </c>
      <c r="B6" s="104"/>
      <c r="C6" s="104"/>
      <c r="D6" s="104"/>
      <c r="E6" s="105">
        <f>E5*18%</f>
        <v>331058.88</v>
      </c>
    </row>
    <row r="7" spans="1:5" x14ac:dyDescent="0.25">
      <c r="A7" s="99" t="s">
        <v>74</v>
      </c>
      <c r="B7" s="104"/>
      <c r="C7" s="104"/>
      <c r="D7" s="104"/>
      <c r="E7" s="107">
        <f>E5+E6</f>
        <v>2170274.88</v>
      </c>
    </row>
    <row r="8" spans="1:5" x14ac:dyDescent="0.25">
      <c r="A8" s="99" t="s">
        <v>235</v>
      </c>
      <c r="B8" s="104">
        <v>11</v>
      </c>
      <c r="C8" s="104">
        <v>196</v>
      </c>
      <c r="D8" s="104">
        <f>B8*8</f>
        <v>88</v>
      </c>
      <c r="E8" s="105">
        <f>D8*C8</f>
        <v>17248</v>
      </c>
    </row>
    <row r="9" spans="1:5" x14ac:dyDescent="0.25">
      <c r="A9" s="99" t="s">
        <v>292</v>
      </c>
      <c r="B9" s="104">
        <v>6</v>
      </c>
      <c r="C9" s="104">
        <v>161</v>
      </c>
      <c r="D9" s="104">
        <f>B9*8</f>
        <v>48</v>
      </c>
      <c r="E9" s="105">
        <f>D9*C9</f>
        <v>7728</v>
      </c>
    </row>
    <row r="10" spans="1:5" x14ac:dyDescent="0.25">
      <c r="A10" s="106"/>
      <c r="B10" s="104"/>
      <c r="C10" s="104"/>
      <c r="D10" s="104"/>
      <c r="E10" s="105">
        <f>SUM(E8:E9)</f>
        <v>24976</v>
      </c>
    </row>
    <row r="11" spans="1:5" x14ac:dyDescent="0.25">
      <c r="A11" s="99" t="s">
        <v>294</v>
      </c>
      <c r="B11" s="104"/>
      <c r="C11" s="104"/>
      <c r="D11" s="104"/>
      <c r="E11" s="105">
        <f>E10*3.25%</f>
        <v>811.72</v>
      </c>
    </row>
    <row r="12" spans="1:5" x14ac:dyDescent="0.25">
      <c r="A12" s="108" t="s">
        <v>44</v>
      </c>
      <c r="B12" s="104"/>
      <c r="C12" s="104"/>
      <c r="D12" s="104"/>
      <c r="E12" s="105">
        <f>SUM(E10:E11)</f>
        <v>25787.72</v>
      </c>
    </row>
    <row r="13" spans="1:5" x14ac:dyDescent="0.25">
      <c r="A13" s="99" t="s">
        <v>293</v>
      </c>
      <c r="B13" s="104"/>
      <c r="C13" s="104"/>
      <c r="D13" s="104"/>
      <c r="E13" s="109">
        <f>E12*18%</f>
        <v>4641.7896000000001</v>
      </c>
    </row>
    <row r="14" spans="1:5" x14ac:dyDescent="0.25">
      <c r="A14" s="99" t="s">
        <v>74</v>
      </c>
      <c r="B14" s="104"/>
      <c r="C14" s="104"/>
      <c r="D14" s="104"/>
      <c r="E14" s="110">
        <f>E13+E12</f>
        <v>30429.509600000001</v>
      </c>
    </row>
    <row r="15" spans="1:5" x14ac:dyDescent="0.25">
      <c r="A15" s="111"/>
      <c r="B15" s="111"/>
      <c r="C15" s="111"/>
      <c r="D15" s="111"/>
      <c r="E15" s="111"/>
    </row>
    <row r="16" spans="1:5" x14ac:dyDescent="0.25">
      <c r="A16" s="106" t="s">
        <v>295</v>
      </c>
      <c r="B16" s="99"/>
      <c r="C16" s="99"/>
      <c r="D16" s="99"/>
      <c r="E16" s="112">
        <f>E14+E7</f>
        <v>2200704.3895999999</v>
      </c>
    </row>
  </sheetData>
  <mergeCells count="1">
    <mergeCell ref="A1:E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Attendance</vt:lpstr>
      <vt:lpstr>OT</vt:lpstr>
      <vt:lpstr>Summary</vt:lpstr>
      <vt:lpstr>Sheet1</vt:lpstr>
      <vt:lpstr>Sheet2</vt:lpstr>
      <vt:lpstr>Attendance!Print_Area</vt:lpstr>
      <vt:lpstr>OT!Print_Area</vt:lpstr>
      <vt:lpstr>Attendance!Print_Titles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 Singh</dc:creator>
  <cp:lastModifiedBy>Vikas</cp:lastModifiedBy>
  <cp:lastPrinted>2023-07-11T05:02:44Z</cp:lastPrinted>
  <dcterms:created xsi:type="dcterms:W3CDTF">2022-08-24T10:09:03Z</dcterms:created>
  <dcterms:modified xsi:type="dcterms:W3CDTF">2023-07-11T05:02:47Z</dcterms:modified>
</cp:coreProperties>
</file>